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- data\- 1 ZAKÁZKY\EPROJEKT - MAJER\r. 2025\25014  - STERNBERK-CYKLO-KOMUN-usek 5\VÝSTUP1_2025_04_24_STERNBERK-CYKLO-KOMUN-usek 5\3. Formát Excel (.xlsx)\"/>
    </mc:Choice>
  </mc:AlternateContent>
  <xr:revisionPtr revIDLastSave="0" documentId="13_ncr:1_{AA917360-69FD-4E87-B621-0784E8E4EA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101.1-A - KOMUNIKACE A..." sheetId="2" r:id="rId2"/>
    <sheet name="VON-A - VEDLEJŠÍ A OSTATN..." sheetId="3" r:id="rId3"/>
    <sheet name="VON-B - VEDLEJŠÍ A OSTATN..." sheetId="4" r:id="rId4"/>
    <sheet name="VON-C - VEDLEJŠÍ A OSTATN..." sheetId="5" r:id="rId5"/>
    <sheet name="SO 101.1-D - KOMUNIKACE A..." sheetId="6" r:id="rId6"/>
    <sheet name="SO 801-D - SADOVÉ ÚPRAVY ..." sheetId="7" r:id="rId7"/>
    <sheet name="VON-D - VEDLEJŠÍ A OSTATN..." sheetId="8" r:id="rId8"/>
  </sheets>
  <definedNames>
    <definedName name="_xlnm._FilterDatabase" localSheetId="1" hidden="1">'SO 101.1-A - KOMUNIKACE A...'!$C$121:$K$163</definedName>
    <definedName name="_xlnm._FilterDatabase" localSheetId="5" hidden="1">'SO 101.1-D - KOMUNIKACE A...'!$C$133:$K$1035</definedName>
    <definedName name="_xlnm._FilterDatabase" localSheetId="6" hidden="1">'SO 801-D - SADOVÉ ÚPRAVY ...'!$C$123:$K$300</definedName>
    <definedName name="_xlnm._FilterDatabase" localSheetId="2" hidden="1">'VON-A - VEDLEJŠÍ A OSTATN...'!$C$121:$K$139</definedName>
    <definedName name="_xlnm._FilterDatabase" localSheetId="3" hidden="1">'VON-B - VEDLEJŠÍ A OSTATN...'!$C$121:$K$131</definedName>
    <definedName name="_xlnm._FilterDatabase" localSheetId="4" hidden="1">'VON-C - VEDLEJŠÍ A OSTATN...'!$C$126:$K$170</definedName>
    <definedName name="_xlnm._FilterDatabase" localSheetId="7" hidden="1">'VON-D - VEDLEJŠÍ A OSTATN...'!$C$124:$K$165</definedName>
    <definedName name="_xlnm.Print_Titles" localSheetId="0">'Rekapitulace stavby'!$92:$92</definedName>
    <definedName name="_xlnm.Print_Titles" localSheetId="1">'SO 101.1-A - KOMUNIKACE A...'!$121:$121</definedName>
    <definedName name="_xlnm.Print_Titles" localSheetId="5">'SO 101.1-D - KOMUNIKACE A...'!$133:$133</definedName>
    <definedName name="_xlnm.Print_Titles" localSheetId="6">'SO 801-D - SADOVÉ ÚPRAVY ...'!$123:$123</definedName>
    <definedName name="_xlnm.Print_Titles" localSheetId="2">'VON-A - VEDLEJŠÍ A OSTATN...'!$121:$121</definedName>
    <definedName name="_xlnm.Print_Titles" localSheetId="3">'VON-B - VEDLEJŠÍ A OSTATN...'!$121:$121</definedName>
    <definedName name="_xlnm.Print_Titles" localSheetId="4">'VON-C - VEDLEJŠÍ A OSTATN...'!$126:$126</definedName>
    <definedName name="_xlnm.Print_Titles" localSheetId="7">'VON-D - VEDLEJŠÍ A OSTATN...'!$124:$124</definedName>
    <definedName name="_xlnm.Print_Area" localSheetId="0">'Rekapitulace stavby'!$D$4:$AO$76,'Rekapitulace stavby'!$C$82:$AQ$106</definedName>
    <definedName name="_xlnm.Print_Area" localSheetId="1">'SO 101.1-A - KOMUNIKACE A...'!$C$4:$J$41,'SO 101.1-A - KOMUNIKACE A...'!$C$49:$J$75,'SO 101.1-A - KOMUNIKACE A...'!$C$81:$J$101,'SO 101.1-A - KOMUNIKACE A...'!$C$107:$K$163</definedName>
    <definedName name="_xlnm.Print_Area" localSheetId="5">'SO 101.1-D - KOMUNIKACE A...'!$C$4:$J$41,'SO 101.1-D - KOMUNIKACE A...'!$C$49:$J$75,'SO 101.1-D - KOMUNIKACE A...'!$C$81:$J$113,'SO 101.1-D - KOMUNIKACE A...'!$C$119:$K$1035</definedName>
    <definedName name="_xlnm.Print_Area" localSheetId="6">'SO 801-D - SADOVÉ ÚPRAVY ...'!$C$4:$J$41,'SO 801-D - SADOVÉ ÚPRAVY ...'!$C$49:$J$75,'SO 801-D - SADOVÉ ÚPRAVY ...'!$C$81:$J$103,'SO 801-D - SADOVÉ ÚPRAVY ...'!$C$109:$K$300</definedName>
    <definedName name="_xlnm.Print_Area" localSheetId="2">'VON-A - VEDLEJŠÍ A OSTATN...'!$C$4:$J$41,'VON-A - VEDLEJŠÍ A OSTATN...'!$C$50:$J$76,'VON-A - VEDLEJŠÍ A OSTATN...'!$C$82:$J$101,'VON-A - VEDLEJŠÍ A OSTATN...'!$C$107:$K$139</definedName>
    <definedName name="_xlnm.Print_Area" localSheetId="3">'VON-B - VEDLEJŠÍ A OSTATN...'!$C$4:$J$41,'VON-B - VEDLEJŠÍ A OSTATN...'!$C$50:$J$76,'VON-B - VEDLEJŠÍ A OSTATN...'!$C$82:$J$101,'VON-B - VEDLEJŠÍ A OSTATN...'!$C$107:$K$131</definedName>
    <definedName name="_xlnm.Print_Area" localSheetId="4">'VON-C - VEDLEJŠÍ A OSTATN...'!$C$4:$J$41,'VON-C - VEDLEJŠÍ A OSTATN...'!$C$50:$J$76,'VON-C - VEDLEJŠÍ A OSTATN...'!$C$82:$J$106,'VON-C - VEDLEJŠÍ A OSTATN...'!$C$112:$K$170</definedName>
    <definedName name="_xlnm.Print_Area" localSheetId="7">'VON-D - VEDLEJŠÍ A OSTATN...'!$C$4:$J$41,'VON-D - VEDLEJŠÍ A OSTATN...'!$C$50:$J$76,'VON-D - VEDLEJŠÍ A OSTATN...'!$C$82:$J$104,'VON-D - VEDLEJŠÍ A OSTATN...'!$C$110:$K$165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8" l="1"/>
  <c r="J38" i="8"/>
  <c r="AY105" i="1" s="1"/>
  <c r="J37" i="8"/>
  <c r="AX105" i="1"/>
  <c r="BI162" i="8"/>
  <c r="BH162" i="8"/>
  <c r="BG162" i="8"/>
  <c r="BF162" i="8"/>
  <c r="T162" i="8"/>
  <c r="T161" i="8" s="1"/>
  <c r="R162" i="8"/>
  <c r="R161" i="8"/>
  <c r="P162" i="8"/>
  <c r="P161" i="8" s="1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0" i="8"/>
  <c r="BH140" i="8"/>
  <c r="BG140" i="8"/>
  <c r="BF140" i="8"/>
  <c r="T140" i="8"/>
  <c r="R140" i="8"/>
  <c r="P140" i="8"/>
  <c r="BI135" i="8"/>
  <c r="BH135" i="8"/>
  <c r="BG135" i="8"/>
  <c r="BF135" i="8"/>
  <c r="T135" i="8"/>
  <c r="R135" i="8"/>
  <c r="P135" i="8"/>
  <c r="BI128" i="8"/>
  <c r="BH128" i="8"/>
  <c r="BG128" i="8"/>
  <c r="BF128" i="8"/>
  <c r="T128" i="8"/>
  <c r="T127" i="8" s="1"/>
  <c r="T126" i="8" s="1"/>
  <c r="R128" i="8"/>
  <c r="R127" i="8" s="1"/>
  <c r="R126" i="8" s="1"/>
  <c r="P128" i="8"/>
  <c r="P127" i="8" s="1"/>
  <c r="P126" i="8" s="1"/>
  <c r="J121" i="8"/>
  <c r="F121" i="8"/>
  <c r="F119" i="8"/>
  <c r="E117" i="8"/>
  <c r="J93" i="8"/>
  <c r="F93" i="8"/>
  <c r="F91" i="8"/>
  <c r="E89" i="8"/>
  <c r="J26" i="8"/>
  <c r="E26" i="8"/>
  <c r="J94" i="8" s="1"/>
  <c r="J25" i="8"/>
  <c r="J20" i="8"/>
  <c r="E20" i="8"/>
  <c r="F122" i="8"/>
  <c r="J19" i="8"/>
  <c r="J14" i="8"/>
  <c r="J119" i="8"/>
  <c r="E7" i="8"/>
  <c r="E85" i="8" s="1"/>
  <c r="J39" i="7"/>
  <c r="J38" i="7"/>
  <c r="AY104" i="1"/>
  <c r="J37" i="7"/>
  <c r="AX104" i="1" s="1"/>
  <c r="BI300" i="7"/>
  <c r="BH300" i="7"/>
  <c r="BG300" i="7"/>
  <c r="BF300" i="7"/>
  <c r="T300" i="7"/>
  <c r="T299" i="7"/>
  <c r="R300" i="7"/>
  <c r="R299" i="7" s="1"/>
  <c r="P300" i="7"/>
  <c r="P299" i="7" s="1"/>
  <c r="BI297" i="7"/>
  <c r="BH297" i="7"/>
  <c r="BG297" i="7"/>
  <c r="BF297" i="7"/>
  <c r="T297" i="7"/>
  <c r="R297" i="7"/>
  <c r="P297" i="7"/>
  <c r="BI292" i="7"/>
  <c r="BH292" i="7"/>
  <c r="BG292" i="7"/>
  <c r="BF292" i="7"/>
  <c r="T292" i="7"/>
  <c r="R292" i="7"/>
  <c r="P292" i="7"/>
  <c r="BI284" i="7"/>
  <c r="BH284" i="7"/>
  <c r="BG284" i="7"/>
  <c r="BF284" i="7"/>
  <c r="T284" i="7"/>
  <c r="T283" i="7"/>
  <c r="R284" i="7"/>
  <c r="R283" i="7" s="1"/>
  <c r="P284" i="7"/>
  <c r="P283" i="7" s="1"/>
  <c r="BI280" i="7"/>
  <c r="BH280" i="7"/>
  <c r="BG280" i="7"/>
  <c r="BF280" i="7"/>
  <c r="T280" i="7"/>
  <c r="R280" i="7"/>
  <c r="P280" i="7"/>
  <c r="BI278" i="7"/>
  <c r="BH278" i="7"/>
  <c r="BG278" i="7"/>
  <c r="BF278" i="7"/>
  <c r="T278" i="7"/>
  <c r="R278" i="7"/>
  <c r="P278" i="7"/>
  <c r="BI274" i="7"/>
  <c r="BH274" i="7"/>
  <c r="BG274" i="7"/>
  <c r="BF274" i="7"/>
  <c r="T274" i="7"/>
  <c r="R274" i="7"/>
  <c r="P274" i="7"/>
  <c r="BI272" i="7"/>
  <c r="BH272" i="7"/>
  <c r="BG272" i="7"/>
  <c r="BF272" i="7"/>
  <c r="T272" i="7"/>
  <c r="R272" i="7"/>
  <c r="P272" i="7"/>
  <c r="BI269" i="7"/>
  <c r="BH269" i="7"/>
  <c r="BG269" i="7"/>
  <c r="BF269" i="7"/>
  <c r="T269" i="7"/>
  <c r="R269" i="7"/>
  <c r="P269" i="7"/>
  <c r="BI267" i="7"/>
  <c r="BH267" i="7"/>
  <c r="BG267" i="7"/>
  <c r="BF267" i="7"/>
  <c r="T267" i="7"/>
  <c r="R267" i="7"/>
  <c r="P267" i="7"/>
  <c r="BI263" i="7"/>
  <c r="BH263" i="7"/>
  <c r="BG263" i="7"/>
  <c r="BF263" i="7"/>
  <c r="T263" i="7"/>
  <c r="R263" i="7"/>
  <c r="P263" i="7"/>
  <c r="BI260" i="7"/>
  <c r="BH260" i="7"/>
  <c r="BG260" i="7"/>
  <c r="BF260" i="7"/>
  <c r="T260" i="7"/>
  <c r="R260" i="7"/>
  <c r="P260" i="7"/>
  <c r="BI256" i="7"/>
  <c r="BH256" i="7"/>
  <c r="BG256" i="7"/>
  <c r="BF256" i="7"/>
  <c r="T256" i="7"/>
  <c r="R256" i="7"/>
  <c r="P256" i="7"/>
  <c r="BI254" i="7"/>
  <c r="BH254" i="7"/>
  <c r="BG254" i="7"/>
  <c r="BF254" i="7"/>
  <c r="T254" i="7"/>
  <c r="R254" i="7"/>
  <c r="P254" i="7"/>
  <c r="BI249" i="7"/>
  <c r="BH249" i="7"/>
  <c r="BG249" i="7"/>
  <c r="BF249" i="7"/>
  <c r="T249" i="7"/>
  <c r="R249" i="7"/>
  <c r="P249" i="7"/>
  <c r="BI246" i="7"/>
  <c r="BH246" i="7"/>
  <c r="BG246" i="7"/>
  <c r="BF246" i="7"/>
  <c r="T246" i="7"/>
  <c r="R246" i="7"/>
  <c r="P246" i="7"/>
  <c r="BI243" i="7"/>
  <c r="BH243" i="7"/>
  <c r="BG243" i="7"/>
  <c r="BF243" i="7"/>
  <c r="T243" i="7"/>
  <c r="R243" i="7"/>
  <c r="P243" i="7"/>
  <c r="BI240" i="7"/>
  <c r="BH240" i="7"/>
  <c r="BG240" i="7"/>
  <c r="BF240" i="7"/>
  <c r="T240" i="7"/>
  <c r="R240" i="7"/>
  <c r="P240" i="7"/>
  <c r="BI238" i="7"/>
  <c r="BH238" i="7"/>
  <c r="BG238" i="7"/>
  <c r="BF238" i="7"/>
  <c r="T238" i="7"/>
  <c r="R238" i="7"/>
  <c r="P238" i="7"/>
  <c r="BI234" i="7"/>
  <c r="BH234" i="7"/>
  <c r="BG234" i="7"/>
  <c r="BF234" i="7"/>
  <c r="T234" i="7"/>
  <c r="R234" i="7"/>
  <c r="P234" i="7"/>
  <c r="BI230" i="7"/>
  <c r="BH230" i="7"/>
  <c r="BG230" i="7"/>
  <c r="BF230" i="7"/>
  <c r="T230" i="7"/>
  <c r="R230" i="7"/>
  <c r="P230" i="7"/>
  <c r="BI224" i="7"/>
  <c r="BH224" i="7"/>
  <c r="BG224" i="7"/>
  <c r="BF224" i="7"/>
  <c r="T224" i="7"/>
  <c r="R224" i="7"/>
  <c r="P224" i="7"/>
  <c r="BI212" i="7"/>
  <c r="BH212" i="7"/>
  <c r="BG212" i="7"/>
  <c r="BF212" i="7"/>
  <c r="T212" i="7"/>
  <c r="R212" i="7"/>
  <c r="P212" i="7"/>
  <c r="BI207" i="7"/>
  <c r="BH207" i="7"/>
  <c r="BG207" i="7"/>
  <c r="BF207" i="7"/>
  <c r="T207" i="7"/>
  <c r="R207" i="7"/>
  <c r="P207" i="7"/>
  <c r="BI202" i="7"/>
  <c r="BH202" i="7"/>
  <c r="BG202" i="7"/>
  <c r="BF202" i="7"/>
  <c r="T202" i="7"/>
  <c r="R202" i="7"/>
  <c r="P202" i="7"/>
  <c r="BI192" i="7"/>
  <c r="BH192" i="7"/>
  <c r="BG192" i="7"/>
  <c r="BF192" i="7"/>
  <c r="T192" i="7"/>
  <c r="R192" i="7"/>
  <c r="P192" i="7"/>
  <c r="BI184" i="7"/>
  <c r="BH184" i="7"/>
  <c r="BG184" i="7"/>
  <c r="BF184" i="7"/>
  <c r="T184" i="7"/>
  <c r="R184" i="7"/>
  <c r="P184" i="7"/>
  <c r="BI177" i="7"/>
  <c r="BH177" i="7"/>
  <c r="BG177" i="7"/>
  <c r="BF177" i="7"/>
  <c r="T177" i="7"/>
  <c r="R177" i="7"/>
  <c r="P177" i="7"/>
  <c r="BI169" i="7"/>
  <c r="BH169" i="7"/>
  <c r="BG169" i="7"/>
  <c r="BF169" i="7"/>
  <c r="T169" i="7"/>
  <c r="R169" i="7"/>
  <c r="P169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1" i="7"/>
  <c r="BH151" i="7"/>
  <c r="BG151" i="7"/>
  <c r="BF151" i="7"/>
  <c r="T151" i="7"/>
  <c r="R151" i="7"/>
  <c r="P151" i="7"/>
  <c r="BI144" i="7"/>
  <c r="BH144" i="7"/>
  <c r="BG144" i="7"/>
  <c r="BF144" i="7"/>
  <c r="T144" i="7"/>
  <c r="R144" i="7"/>
  <c r="P144" i="7"/>
  <c r="BI127" i="7"/>
  <c r="BH127" i="7"/>
  <c r="BG127" i="7"/>
  <c r="BF127" i="7"/>
  <c r="T127" i="7"/>
  <c r="R127" i="7"/>
  <c r="P127" i="7"/>
  <c r="J120" i="7"/>
  <c r="F120" i="7"/>
  <c r="F118" i="7"/>
  <c r="E116" i="7"/>
  <c r="J92" i="7"/>
  <c r="F92" i="7"/>
  <c r="F90" i="7"/>
  <c r="E88" i="7"/>
  <c r="J26" i="7"/>
  <c r="E26" i="7"/>
  <c r="J93" i="7"/>
  <c r="J25" i="7"/>
  <c r="J20" i="7"/>
  <c r="E20" i="7"/>
  <c r="F121" i="7" s="1"/>
  <c r="J19" i="7"/>
  <c r="J14" i="7"/>
  <c r="J118" i="7"/>
  <c r="E7" i="7"/>
  <c r="E112" i="7" s="1"/>
  <c r="J39" i="6"/>
  <c r="J38" i="6"/>
  <c r="AY103" i="1" s="1"/>
  <c r="J37" i="6"/>
  <c r="AX103" i="1" s="1"/>
  <c r="BI1035" i="6"/>
  <c r="BH1035" i="6"/>
  <c r="BG1035" i="6"/>
  <c r="BF1035" i="6"/>
  <c r="T1035" i="6"/>
  <c r="R1035" i="6"/>
  <c r="P1035" i="6"/>
  <c r="BI1032" i="6"/>
  <c r="BH1032" i="6"/>
  <c r="BG1032" i="6"/>
  <c r="BF1032" i="6"/>
  <c r="T1032" i="6"/>
  <c r="R1032" i="6"/>
  <c r="P1032" i="6"/>
  <c r="BI1027" i="6"/>
  <c r="BH1027" i="6"/>
  <c r="BG1027" i="6"/>
  <c r="BF1027" i="6"/>
  <c r="T1027" i="6"/>
  <c r="R1027" i="6"/>
  <c r="P1027" i="6"/>
  <c r="BI1022" i="6"/>
  <c r="BH1022" i="6"/>
  <c r="BG1022" i="6"/>
  <c r="BF1022" i="6"/>
  <c r="T1022" i="6"/>
  <c r="R1022" i="6"/>
  <c r="P1022" i="6"/>
  <c r="BI1020" i="6"/>
  <c r="BH1020" i="6"/>
  <c r="BG1020" i="6"/>
  <c r="BF1020" i="6"/>
  <c r="T1020" i="6"/>
  <c r="R1020" i="6"/>
  <c r="P1020" i="6"/>
  <c r="BI1018" i="6"/>
  <c r="BH1018" i="6"/>
  <c r="BG1018" i="6"/>
  <c r="BF1018" i="6"/>
  <c r="T1018" i="6"/>
  <c r="R1018" i="6"/>
  <c r="P1018" i="6"/>
  <c r="BI1015" i="6"/>
  <c r="BH1015" i="6"/>
  <c r="BG1015" i="6"/>
  <c r="BF1015" i="6"/>
  <c r="T1015" i="6"/>
  <c r="R1015" i="6"/>
  <c r="P1015" i="6"/>
  <c r="BI1012" i="6"/>
  <c r="BH1012" i="6"/>
  <c r="BG1012" i="6"/>
  <c r="BF1012" i="6"/>
  <c r="T1012" i="6"/>
  <c r="R1012" i="6"/>
  <c r="P1012" i="6"/>
  <c r="BI1010" i="6"/>
  <c r="BH1010" i="6"/>
  <c r="BG1010" i="6"/>
  <c r="BF1010" i="6"/>
  <c r="T1010" i="6"/>
  <c r="R1010" i="6"/>
  <c r="P1010" i="6"/>
  <c r="BI1006" i="6"/>
  <c r="BH1006" i="6"/>
  <c r="BG1006" i="6"/>
  <c r="BF1006" i="6"/>
  <c r="T1006" i="6"/>
  <c r="R1006" i="6"/>
  <c r="P1006" i="6"/>
  <c r="BI1000" i="6"/>
  <c r="BH1000" i="6"/>
  <c r="BG1000" i="6"/>
  <c r="BF1000" i="6"/>
  <c r="T1000" i="6"/>
  <c r="R1000" i="6"/>
  <c r="P1000" i="6"/>
  <c r="BI995" i="6"/>
  <c r="BH995" i="6"/>
  <c r="BG995" i="6"/>
  <c r="BF995" i="6"/>
  <c r="T995" i="6"/>
  <c r="R995" i="6"/>
  <c r="P995" i="6"/>
  <c r="BI988" i="6"/>
  <c r="BH988" i="6"/>
  <c r="BG988" i="6"/>
  <c r="BF988" i="6"/>
  <c r="T988" i="6"/>
  <c r="R988" i="6"/>
  <c r="P988" i="6"/>
  <c r="BI984" i="6"/>
  <c r="BH984" i="6"/>
  <c r="BG984" i="6"/>
  <c r="BF984" i="6"/>
  <c r="T984" i="6"/>
  <c r="R984" i="6"/>
  <c r="P984" i="6"/>
  <c r="BI979" i="6"/>
  <c r="BH979" i="6"/>
  <c r="BG979" i="6"/>
  <c r="BF979" i="6"/>
  <c r="T979" i="6"/>
  <c r="R979" i="6"/>
  <c r="P979" i="6"/>
  <c r="BI972" i="6"/>
  <c r="BH972" i="6"/>
  <c r="BG972" i="6"/>
  <c r="BF972" i="6"/>
  <c r="T972" i="6"/>
  <c r="R972" i="6"/>
  <c r="P972" i="6"/>
  <c r="BI966" i="6"/>
  <c r="BH966" i="6"/>
  <c r="BG966" i="6"/>
  <c r="BF966" i="6"/>
  <c r="T966" i="6"/>
  <c r="R966" i="6"/>
  <c r="P966" i="6"/>
  <c r="BI962" i="6"/>
  <c r="BH962" i="6"/>
  <c r="BG962" i="6"/>
  <c r="BF962" i="6"/>
  <c r="T962" i="6"/>
  <c r="R962" i="6"/>
  <c r="P962" i="6"/>
  <c r="BI945" i="6"/>
  <c r="BH945" i="6"/>
  <c r="BG945" i="6"/>
  <c r="BF945" i="6"/>
  <c r="T945" i="6"/>
  <c r="R945" i="6"/>
  <c r="P945" i="6"/>
  <c r="BI932" i="6"/>
  <c r="BH932" i="6"/>
  <c r="BG932" i="6"/>
  <c r="BF932" i="6"/>
  <c r="T932" i="6"/>
  <c r="R932" i="6"/>
  <c r="P932" i="6"/>
  <c r="BI929" i="6"/>
  <c r="BH929" i="6"/>
  <c r="BG929" i="6"/>
  <c r="BF929" i="6"/>
  <c r="T929" i="6"/>
  <c r="R929" i="6"/>
  <c r="P929" i="6"/>
  <c r="BI927" i="6"/>
  <c r="BH927" i="6"/>
  <c r="BG927" i="6"/>
  <c r="BF927" i="6"/>
  <c r="T927" i="6"/>
  <c r="R927" i="6"/>
  <c r="P927" i="6"/>
  <c r="BI923" i="6"/>
  <c r="BH923" i="6"/>
  <c r="BG923" i="6"/>
  <c r="BF923" i="6"/>
  <c r="T923" i="6"/>
  <c r="R923" i="6"/>
  <c r="P923" i="6"/>
  <c r="BI919" i="6"/>
  <c r="BH919" i="6"/>
  <c r="BG919" i="6"/>
  <c r="BF919" i="6"/>
  <c r="T919" i="6"/>
  <c r="R919" i="6"/>
  <c r="P919" i="6"/>
  <c r="BI916" i="6"/>
  <c r="BH916" i="6"/>
  <c r="BG916" i="6"/>
  <c r="BF916" i="6"/>
  <c r="T916" i="6"/>
  <c r="R916" i="6"/>
  <c r="P916" i="6"/>
  <c r="BI914" i="6"/>
  <c r="BH914" i="6"/>
  <c r="BG914" i="6"/>
  <c r="BF914" i="6"/>
  <c r="T914" i="6"/>
  <c r="R914" i="6"/>
  <c r="P914" i="6"/>
  <c r="BI908" i="6"/>
  <c r="BH908" i="6"/>
  <c r="BG908" i="6"/>
  <c r="BF908" i="6"/>
  <c r="T908" i="6"/>
  <c r="R908" i="6"/>
  <c r="P908" i="6"/>
  <c r="BI904" i="6"/>
  <c r="BH904" i="6"/>
  <c r="BG904" i="6"/>
  <c r="BF904" i="6"/>
  <c r="T904" i="6"/>
  <c r="R904" i="6"/>
  <c r="P904" i="6"/>
  <c r="BI898" i="6"/>
  <c r="BH898" i="6"/>
  <c r="BG898" i="6"/>
  <c r="BF898" i="6"/>
  <c r="T898" i="6"/>
  <c r="R898" i="6"/>
  <c r="P898" i="6"/>
  <c r="BI888" i="6"/>
  <c r="BH888" i="6"/>
  <c r="BG888" i="6"/>
  <c r="BF888" i="6"/>
  <c r="T888" i="6"/>
  <c r="R888" i="6"/>
  <c r="P888" i="6"/>
  <c r="BI871" i="6"/>
  <c r="BH871" i="6"/>
  <c r="BG871" i="6"/>
  <c r="BF871" i="6"/>
  <c r="T871" i="6"/>
  <c r="R871" i="6"/>
  <c r="P871" i="6"/>
  <c r="BI866" i="6"/>
  <c r="BH866" i="6"/>
  <c r="BG866" i="6"/>
  <c r="BF866" i="6"/>
  <c r="T866" i="6"/>
  <c r="R866" i="6"/>
  <c r="P866" i="6"/>
  <c r="BI862" i="6"/>
  <c r="BH862" i="6"/>
  <c r="BG862" i="6"/>
  <c r="BF862" i="6"/>
  <c r="T862" i="6"/>
  <c r="R862" i="6"/>
  <c r="P862" i="6"/>
  <c r="BI857" i="6"/>
  <c r="BH857" i="6"/>
  <c r="BG857" i="6"/>
  <c r="BF857" i="6"/>
  <c r="T857" i="6"/>
  <c r="R857" i="6"/>
  <c r="P857" i="6"/>
  <c r="BI854" i="6"/>
  <c r="BH854" i="6"/>
  <c r="BG854" i="6"/>
  <c r="BF854" i="6"/>
  <c r="T854" i="6"/>
  <c r="R854" i="6"/>
  <c r="P854" i="6"/>
  <c r="BI849" i="6"/>
  <c r="BH849" i="6"/>
  <c r="BG849" i="6"/>
  <c r="BF849" i="6"/>
  <c r="T849" i="6"/>
  <c r="R849" i="6"/>
  <c r="P849" i="6"/>
  <c r="BI847" i="6"/>
  <c r="BH847" i="6"/>
  <c r="BG847" i="6"/>
  <c r="BF847" i="6"/>
  <c r="T847" i="6"/>
  <c r="R847" i="6"/>
  <c r="P847" i="6"/>
  <c r="BI843" i="6"/>
  <c r="BH843" i="6"/>
  <c r="BG843" i="6"/>
  <c r="BF843" i="6"/>
  <c r="T843" i="6"/>
  <c r="R843" i="6"/>
  <c r="P843" i="6"/>
  <c r="BI840" i="6"/>
  <c r="BH840" i="6"/>
  <c r="BG840" i="6"/>
  <c r="BF840" i="6"/>
  <c r="T840" i="6"/>
  <c r="R840" i="6"/>
  <c r="P840" i="6"/>
  <c r="BI837" i="6"/>
  <c r="BH837" i="6"/>
  <c r="BG837" i="6"/>
  <c r="BF837" i="6"/>
  <c r="T837" i="6"/>
  <c r="R837" i="6"/>
  <c r="P837" i="6"/>
  <c r="BI834" i="6"/>
  <c r="BH834" i="6"/>
  <c r="BG834" i="6"/>
  <c r="BF834" i="6"/>
  <c r="T834" i="6"/>
  <c r="R834" i="6"/>
  <c r="P834" i="6"/>
  <c r="BI832" i="6"/>
  <c r="BH832" i="6"/>
  <c r="BG832" i="6"/>
  <c r="BF832" i="6"/>
  <c r="T832" i="6"/>
  <c r="R832" i="6"/>
  <c r="P832" i="6"/>
  <c r="BI822" i="6"/>
  <c r="BH822" i="6"/>
  <c r="BG822" i="6"/>
  <c r="BF822" i="6"/>
  <c r="T822" i="6"/>
  <c r="R822" i="6"/>
  <c r="P822" i="6"/>
  <c r="BI816" i="6"/>
  <c r="BH816" i="6"/>
  <c r="BG816" i="6"/>
  <c r="BF816" i="6"/>
  <c r="T816" i="6"/>
  <c r="R816" i="6"/>
  <c r="P816" i="6"/>
  <c r="BI802" i="6"/>
  <c r="BH802" i="6"/>
  <c r="BG802" i="6"/>
  <c r="BF802" i="6"/>
  <c r="T802" i="6"/>
  <c r="R802" i="6"/>
  <c r="P802" i="6"/>
  <c r="BI800" i="6"/>
  <c r="BH800" i="6"/>
  <c r="BG800" i="6"/>
  <c r="BF800" i="6"/>
  <c r="T800" i="6"/>
  <c r="R800" i="6"/>
  <c r="P800" i="6"/>
  <c r="BI798" i="6"/>
  <c r="BH798" i="6"/>
  <c r="BG798" i="6"/>
  <c r="BF798" i="6"/>
  <c r="T798" i="6"/>
  <c r="R798" i="6"/>
  <c r="P798" i="6"/>
  <c r="BI790" i="6"/>
  <c r="BH790" i="6"/>
  <c r="BG790" i="6"/>
  <c r="BF790" i="6"/>
  <c r="T790" i="6"/>
  <c r="R790" i="6"/>
  <c r="P790" i="6"/>
  <c r="BI784" i="6"/>
  <c r="BH784" i="6"/>
  <c r="BG784" i="6"/>
  <c r="BF784" i="6"/>
  <c r="T784" i="6"/>
  <c r="R784" i="6"/>
  <c r="P784" i="6"/>
  <c r="BI781" i="6"/>
  <c r="BH781" i="6"/>
  <c r="BG781" i="6"/>
  <c r="BF781" i="6"/>
  <c r="T781" i="6"/>
  <c r="R781" i="6"/>
  <c r="P781" i="6"/>
  <c r="BI779" i="6"/>
  <c r="BH779" i="6"/>
  <c r="BG779" i="6"/>
  <c r="BF779" i="6"/>
  <c r="T779" i="6"/>
  <c r="R779" i="6"/>
  <c r="P779" i="6"/>
  <c r="BI774" i="6"/>
  <c r="BH774" i="6"/>
  <c r="BG774" i="6"/>
  <c r="BF774" i="6"/>
  <c r="T774" i="6"/>
  <c r="R774" i="6"/>
  <c r="P774" i="6"/>
  <c r="BI772" i="6"/>
  <c r="BH772" i="6"/>
  <c r="BG772" i="6"/>
  <c r="BF772" i="6"/>
  <c r="T772" i="6"/>
  <c r="R772" i="6"/>
  <c r="P772" i="6"/>
  <c r="BI770" i="6"/>
  <c r="BH770" i="6"/>
  <c r="BG770" i="6"/>
  <c r="BF770" i="6"/>
  <c r="T770" i="6"/>
  <c r="R770" i="6"/>
  <c r="P770" i="6"/>
  <c r="BI768" i="6"/>
  <c r="BH768" i="6"/>
  <c r="BG768" i="6"/>
  <c r="BF768" i="6"/>
  <c r="T768" i="6"/>
  <c r="R768" i="6"/>
  <c r="P768" i="6"/>
  <c r="BI766" i="6"/>
  <c r="BH766" i="6"/>
  <c r="BG766" i="6"/>
  <c r="BF766" i="6"/>
  <c r="T766" i="6"/>
  <c r="R766" i="6"/>
  <c r="P766" i="6"/>
  <c r="BI762" i="6"/>
  <c r="BH762" i="6"/>
  <c r="BG762" i="6"/>
  <c r="BF762" i="6"/>
  <c r="T762" i="6"/>
  <c r="R762" i="6"/>
  <c r="P762" i="6"/>
  <c r="BI760" i="6"/>
  <c r="BH760" i="6"/>
  <c r="BG760" i="6"/>
  <c r="BF760" i="6"/>
  <c r="T760" i="6"/>
  <c r="R760" i="6"/>
  <c r="P760" i="6"/>
  <c r="BI758" i="6"/>
  <c r="BH758" i="6"/>
  <c r="BG758" i="6"/>
  <c r="BF758" i="6"/>
  <c r="T758" i="6"/>
  <c r="R758" i="6"/>
  <c r="P758" i="6"/>
  <c r="BI756" i="6"/>
  <c r="BH756" i="6"/>
  <c r="BG756" i="6"/>
  <c r="BF756" i="6"/>
  <c r="T756" i="6"/>
  <c r="R756" i="6"/>
  <c r="P756" i="6"/>
  <c r="BI754" i="6"/>
  <c r="BH754" i="6"/>
  <c r="BG754" i="6"/>
  <c r="BF754" i="6"/>
  <c r="T754" i="6"/>
  <c r="R754" i="6"/>
  <c r="P754" i="6"/>
  <c r="BI741" i="6"/>
  <c r="BH741" i="6"/>
  <c r="BG741" i="6"/>
  <c r="BF741" i="6"/>
  <c r="T741" i="6"/>
  <c r="R741" i="6"/>
  <c r="P741" i="6"/>
  <c r="BI736" i="6"/>
  <c r="BH736" i="6"/>
  <c r="BG736" i="6"/>
  <c r="BF736" i="6"/>
  <c r="T736" i="6"/>
  <c r="R736" i="6"/>
  <c r="P736" i="6"/>
  <c r="BI730" i="6"/>
  <c r="BH730" i="6"/>
  <c r="BG730" i="6"/>
  <c r="BF730" i="6"/>
  <c r="T730" i="6"/>
  <c r="R730" i="6"/>
  <c r="P730" i="6"/>
  <c r="BI722" i="6"/>
  <c r="BH722" i="6"/>
  <c r="BG722" i="6"/>
  <c r="BF722" i="6"/>
  <c r="T722" i="6"/>
  <c r="R722" i="6"/>
  <c r="P722" i="6"/>
  <c r="BI718" i="6"/>
  <c r="BH718" i="6"/>
  <c r="BG718" i="6"/>
  <c r="BF718" i="6"/>
  <c r="T718" i="6"/>
  <c r="R718" i="6"/>
  <c r="P718" i="6"/>
  <c r="BI716" i="6"/>
  <c r="BH716" i="6"/>
  <c r="BG716" i="6"/>
  <c r="BF716" i="6"/>
  <c r="T716" i="6"/>
  <c r="R716" i="6"/>
  <c r="P716" i="6"/>
  <c r="BI712" i="6"/>
  <c r="BH712" i="6"/>
  <c r="BG712" i="6"/>
  <c r="BF712" i="6"/>
  <c r="T712" i="6"/>
  <c r="R712" i="6"/>
  <c r="P712" i="6"/>
  <c r="BI708" i="6"/>
  <c r="BH708" i="6"/>
  <c r="BG708" i="6"/>
  <c r="BF708" i="6"/>
  <c r="T708" i="6"/>
  <c r="R708" i="6"/>
  <c r="P708" i="6"/>
  <c r="BI704" i="6"/>
  <c r="BH704" i="6"/>
  <c r="BG704" i="6"/>
  <c r="BF704" i="6"/>
  <c r="T704" i="6"/>
  <c r="R704" i="6"/>
  <c r="P704" i="6"/>
  <c r="BI702" i="6"/>
  <c r="BH702" i="6"/>
  <c r="BG702" i="6"/>
  <c r="BF702" i="6"/>
  <c r="T702" i="6"/>
  <c r="R702" i="6"/>
  <c r="P702" i="6"/>
  <c r="BI696" i="6"/>
  <c r="BH696" i="6"/>
  <c r="BG696" i="6"/>
  <c r="BF696" i="6"/>
  <c r="T696" i="6"/>
  <c r="R696" i="6"/>
  <c r="P696" i="6"/>
  <c r="BI692" i="6"/>
  <c r="BH692" i="6"/>
  <c r="BG692" i="6"/>
  <c r="BF692" i="6"/>
  <c r="T692" i="6"/>
  <c r="R692" i="6"/>
  <c r="P692" i="6"/>
  <c r="BI690" i="6"/>
  <c r="BH690" i="6"/>
  <c r="BG690" i="6"/>
  <c r="BF690" i="6"/>
  <c r="T690" i="6"/>
  <c r="R690" i="6"/>
  <c r="P690" i="6"/>
  <c r="BI686" i="6"/>
  <c r="BH686" i="6"/>
  <c r="BG686" i="6"/>
  <c r="BF686" i="6"/>
  <c r="T686" i="6"/>
  <c r="R686" i="6"/>
  <c r="P686" i="6"/>
  <c r="BI684" i="6"/>
  <c r="BH684" i="6"/>
  <c r="BG684" i="6"/>
  <c r="BF684" i="6"/>
  <c r="T684" i="6"/>
  <c r="R684" i="6"/>
  <c r="P684" i="6"/>
  <c r="BI677" i="6"/>
  <c r="BH677" i="6"/>
  <c r="BG677" i="6"/>
  <c r="BF677" i="6"/>
  <c r="T677" i="6"/>
  <c r="R677" i="6"/>
  <c r="P677" i="6"/>
  <c r="BI675" i="6"/>
  <c r="BH675" i="6"/>
  <c r="BG675" i="6"/>
  <c r="BF675" i="6"/>
  <c r="T675" i="6"/>
  <c r="R675" i="6"/>
  <c r="P675" i="6"/>
  <c r="BI671" i="6"/>
  <c r="BH671" i="6"/>
  <c r="BG671" i="6"/>
  <c r="BF671" i="6"/>
  <c r="T671" i="6"/>
  <c r="R671" i="6"/>
  <c r="P671" i="6"/>
  <c r="BI666" i="6"/>
  <c r="BH666" i="6"/>
  <c r="BG666" i="6"/>
  <c r="BF666" i="6"/>
  <c r="T666" i="6"/>
  <c r="R666" i="6"/>
  <c r="P666" i="6"/>
  <c r="BI659" i="6"/>
  <c r="BH659" i="6"/>
  <c r="BG659" i="6"/>
  <c r="BF659" i="6"/>
  <c r="T659" i="6"/>
  <c r="R659" i="6"/>
  <c r="P659" i="6"/>
  <c r="BI656" i="6"/>
  <c r="BH656" i="6"/>
  <c r="BG656" i="6"/>
  <c r="BF656" i="6"/>
  <c r="T656" i="6"/>
  <c r="R656" i="6"/>
  <c r="P656" i="6"/>
  <c r="BI651" i="6"/>
  <c r="BH651" i="6"/>
  <c r="BG651" i="6"/>
  <c r="BF651" i="6"/>
  <c r="T651" i="6"/>
  <c r="R651" i="6"/>
  <c r="P651" i="6"/>
  <c r="BI646" i="6"/>
  <c r="BH646" i="6"/>
  <c r="BG646" i="6"/>
  <c r="BF646" i="6"/>
  <c r="T646" i="6"/>
  <c r="R646" i="6"/>
  <c r="P646" i="6"/>
  <c r="BI641" i="6"/>
  <c r="BH641" i="6"/>
  <c r="BG641" i="6"/>
  <c r="BF641" i="6"/>
  <c r="T641" i="6"/>
  <c r="T640" i="6"/>
  <c r="R641" i="6"/>
  <c r="R640" i="6"/>
  <c r="P641" i="6"/>
  <c r="P640" i="6" s="1"/>
  <c r="BI636" i="6"/>
  <c r="BH636" i="6"/>
  <c r="BG636" i="6"/>
  <c r="BF636" i="6"/>
  <c r="T636" i="6"/>
  <c r="R636" i="6"/>
  <c r="P636" i="6"/>
  <c r="BI629" i="6"/>
  <c r="BH629" i="6"/>
  <c r="BG629" i="6"/>
  <c r="BF629" i="6"/>
  <c r="T629" i="6"/>
  <c r="R629" i="6"/>
  <c r="P629" i="6"/>
  <c r="BI627" i="6"/>
  <c r="BH627" i="6"/>
  <c r="BG627" i="6"/>
  <c r="BF627" i="6"/>
  <c r="T627" i="6"/>
  <c r="R627" i="6"/>
  <c r="P627" i="6"/>
  <c r="BI620" i="6"/>
  <c r="BH620" i="6"/>
  <c r="BG620" i="6"/>
  <c r="BF620" i="6"/>
  <c r="T620" i="6"/>
  <c r="R620" i="6"/>
  <c r="P620" i="6"/>
  <c r="BI618" i="6"/>
  <c r="BH618" i="6"/>
  <c r="BG618" i="6"/>
  <c r="BF618" i="6"/>
  <c r="T618" i="6"/>
  <c r="R618" i="6"/>
  <c r="P618" i="6"/>
  <c r="BI614" i="6"/>
  <c r="BH614" i="6"/>
  <c r="BG614" i="6"/>
  <c r="BF614" i="6"/>
  <c r="T614" i="6"/>
  <c r="R614" i="6"/>
  <c r="P614" i="6"/>
  <c r="BI610" i="6"/>
  <c r="BH610" i="6"/>
  <c r="BG610" i="6"/>
  <c r="BF610" i="6"/>
  <c r="T610" i="6"/>
  <c r="R610" i="6"/>
  <c r="P610" i="6"/>
  <c r="BI607" i="6"/>
  <c r="BH607" i="6"/>
  <c r="BG607" i="6"/>
  <c r="BF607" i="6"/>
  <c r="T607" i="6"/>
  <c r="R607" i="6"/>
  <c r="P607" i="6"/>
  <c r="BI604" i="6"/>
  <c r="BH604" i="6"/>
  <c r="BG604" i="6"/>
  <c r="BF604" i="6"/>
  <c r="T604" i="6"/>
  <c r="R604" i="6"/>
  <c r="P604" i="6"/>
  <c r="BI597" i="6"/>
  <c r="BH597" i="6"/>
  <c r="BG597" i="6"/>
  <c r="BF597" i="6"/>
  <c r="T597" i="6"/>
  <c r="R597" i="6"/>
  <c r="P597" i="6"/>
  <c r="BI580" i="6"/>
  <c r="BH580" i="6"/>
  <c r="BG580" i="6"/>
  <c r="BF580" i="6"/>
  <c r="T580" i="6"/>
  <c r="R580" i="6"/>
  <c r="P580" i="6"/>
  <c r="BI576" i="6"/>
  <c r="BH576" i="6"/>
  <c r="BG576" i="6"/>
  <c r="BF576" i="6"/>
  <c r="T576" i="6"/>
  <c r="R576" i="6"/>
  <c r="P576" i="6"/>
  <c r="BI571" i="6"/>
  <c r="BH571" i="6"/>
  <c r="BG571" i="6"/>
  <c r="BF571" i="6"/>
  <c r="T571" i="6"/>
  <c r="R571" i="6"/>
  <c r="P571" i="6"/>
  <c r="BI566" i="6"/>
  <c r="BH566" i="6"/>
  <c r="BG566" i="6"/>
  <c r="BF566" i="6"/>
  <c r="T566" i="6"/>
  <c r="R566" i="6"/>
  <c r="P566" i="6"/>
  <c r="BI561" i="6"/>
  <c r="BH561" i="6"/>
  <c r="BG561" i="6"/>
  <c r="BF561" i="6"/>
  <c r="T561" i="6"/>
  <c r="R561" i="6"/>
  <c r="P561" i="6"/>
  <c r="BI552" i="6"/>
  <c r="BH552" i="6"/>
  <c r="BG552" i="6"/>
  <c r="BF552" i="6"/>
  <c r="T552" i="6"/>
  <c r="R552" i="6"/>
  <c r="P552" i="6"/>
  <c r="BI550" i="6"/>
  <c r="BH550" i="6"/>
  <c r="BG550" i="6"/>
  <c r="BF550" i="6"/>
  <c r="T550" i="6"/>
  <c r="R550" i="6"/>
  <c r="P550" i="6"/>
  <c r="BI545" i="6"/>
  <c r="BH545" i="6"/>
  <c r="BG545" i="6"/>
  <c r="BF545" i="6"/>
  <c r="T545" i="6"/>
  <c r="R545" i="6"/>
  <c r="P545" i="6"/>
  <c r="BI541" i="6"/>
  <c r="BH541" i="6"/>
  <c r="BG541" i="6"/>
  <c r="BF541" i="6"/>
  <c r="T541" i="6"/>
  <c r="R541" i="6"/>
  <c r="P541" i="6"/>
  <c r="BI532" i="6"/>
  <c r="BH532" i="6"/>
  <c r="BG532" i="6"/>
  <c r="BF532" i="6"/>
  <c r="T532" i="6"/>
  <c r="R532" i="6"/>
  <c r="P532" i="6"/>
  <c r="BI529" i="6"/>
  <c r="BH529" i="6"/>
  <c r="BG529" i="6"/>
  <c r="BF529" i="6"/>
  <c r="T529" i="6"/>
  <c r="R529" i="6"/>
  <c r="P529" i="6"/>
  <c r="BI527" i="6"/>
  <c r="BH527" i="6"/>
  <c r="BG527" i="6"/>
  <c r="BF527" i="6"/>
  <c r="T527" i="6"/>
  <c r="R527" i="6"/>
  <c r="P527" i="6"/>
  <c r="BI525" i="6"/>
  <c r="BH525" i="6"/>
  <c r="BG525" i="6"/>
  <c r="BF525" i="6"/>
  <c r="T525" i="6"/>
  <c r="R525" i="6"/>
  <c r="P525" i="6"/>
  <c r="BI522" i="6"/>
  <c r="BH522" i="6"/>
  <c r="BG522" i="6"/>
  <c r="BF522" i="6"/>
  <c r="T522" i="6"/>
  <c r="R522" i="6"/>
  <c r="P522" i="6"/>
  <c r="BI520" i="6"/>
  <c r="BH520" i="6"/>
  <c r="BG520" i="6"/>
  <c r="BF520" i="6"/>
  <c r="T520" i="6"/>
  <c r="R520" i="6"/>
  <c r="P520" i="6"/>
  <c r="BI517" i="6"/>
  <c r="BH517" i="6"/>
  <c r="BG517" i="6"/>
  <c r="BF517" i="6"/>
  <c r="T517" i="6"/>
  <c r="R517" i="6"/>
  <c r="P517" i="6"/>
  <c r="BI515" i="6"/>
  <c r="BH515" i="6"/>
  <c r="BG515" i="6"/>
  <c r="BF515" i="6"/>
  <c r="T515" i="6"/>
  <c r="R515" i="6"/>
  <c r="P515" i="6"/>
  <c r="BI513" i="6"/>
  <c r="BH513" i="6"/>
  <c r="BG513" i="6"/>
  <c r="BF513" i="6"/>
  <c r="T513" i="6"/>
  <c r="R513" i="6"/>
  <c r="P513" i="6"/>
  <c r="BI510" i="6"/>
  <c r="BH510" i="6"/>
  <c r="BG510" i="6"/>
  <c r="BF510" i="6"/>
  <c r="T510" i="6"/>
  <c r="R510" i="6"/>
  <c r="P510" i="6"/>
  <c r="BI508" i="6"/>
  <c r="BH508" i="6"/>
  <c r="BG508" i="6"/>
  <c r="BF508" i="6"/>
  <c r="T508" i="6"/>
  <c r="R508" i="6"/>
  <c r="P508" i="6"/>
  <c r="BI504" i="6"/>
  <c r="BH504" i="6"/>
  <c r="BG504" i="6"/>
  <c r="BF504" i="6"/>
  <c r="T504" i="6"/>
  <c r="R504" i="6"/>
  <c r="P504" i="6"/>
  <c r="BI501" i="6"/>
  <c r="BH501" i="6"/>
  <c r="BG501" i="6"/>
  <c r="BF501" i="6"/>
  <c r="T501" i="6"/>
  <c r="R501" i="6"/>
  <c r="P501" i="6"/>
  <c r="BI497" i="6"/>
  <c r="BH497" i="6"/>
  <c r="BG497" i="6"/>
  <c r="BF497" i="6"/>
  <c r="T497" i="6"/>
  <c r="R497" i="6"/>
  <c r="P497" i="6"/>
  <c r="BI493" i="6"/>
  <c r="BH493" i="6"/>
  <c r="BG493" i="6"/>
  <c r="BF493" i="6"/>
  <c r="T493" i="6"/>
  <c r="R493" i="6"/>
  <c r="P493" i="6"/>
  <c r="BI486" i="6"/>
  <c r="BH486" i="6"/>
  <c r="BG486" i="6"/>
  <c r="BF486" i="6"/>
  <c r="T486" i="6"/>
  <c r="R486" i="6"/>
  <c r="P486" i="6"/>
  <c r="BI476" i="6"/>
  <c r="BH476" i="6"/>
  <c r="BG476" i="6"/>
  <c r="BF476" i="6"/>
  <c r="T476" i="6"/>
  <c r="R476" i="6"/>
  <c r="P476" i="6"/>
  <c r="BI470" i="6"/>
  <c r="BH470" i="6"/>
  <c r="BG470" i="6"/>
  <c r="BF470" i="6"/>
  <c r="T470" i="6"/>
  <c r="R470" i="6"/>
  <c r="P470" i="6"/>
  <c r="BI464" i="6"/>
  <c r="BH464" i="6"/>
  <c r="BG464" i="6"/>
  <c r="BF464" i="6"/>
  <c r="T464" i="6"/>
  <c r="R464" i="6"/>
  <c r="P464" i="6"/>
  <c r="BI459" i="6"/>
  <c r="BH459" i="6"/>
  <c r="BG459" i="6"/>
  <c r="BF459" i="6"/>
  <c r="T459" i="6"/>
  <c r="R459" i="6"/>
  <c r="P459" i="6"/>
  <c r="BI456" i="6"/>
  <c r="BH456" i="6"/>
  <c r="BG456" i="6"/>
  <c r="BF456" i="6"/>
  <c r="T456" i="6"/>
  <c r="R456" i="6"/>
  <c r="P456" i="6"/>
  <c r="BI451" i="6"/>
  <c r="BH451" i="6"/>
  <c r="BG451" i="6"/>
  <c r="BF451" i="6"/>
  <c r="T451" i="6"/>
  <c r="R451" i="6"/>
  <c r="P451" i="6"/>
  <c r="BI449" i="6"/>
  <c r="BH449" i="6"/>
  <c r="BG449" i="6"/>
  <c r="BF449" i="6"/>
  <c r="T449" i="6"/>
  <c r="R449" i="6"/>
  <c r="P449" i="6"/>
  <c r="BI445" i="6"/>
  <c r="BH445" i="6"/>
  <c r="BG445" i="6"/>
  <c r="BF445" i="6"/>
  <c r="T445" i="6"/>
  <c r="R445" i="6"/>
  <c r="P445" i="6"/>
  <c r="BI439" i="6"/>
  <c r="BH439" i="6"/>
  <c r="BG439" i="6"/>
  <c r="BF439" i="6"/>
  <c r="T439" i="6"/>
  <c r="R439" i="6"/>
  <c r="P439" i="6"/>
  <c r="BI432" i="6"/>
  <c r="BH432" i="6"/>
  <c r="BG432" i="6"/>
  <c r="BF432" i="6"/>
  <c r="T432" i="6"/>
  <c r="R432" i="6"/>
  <c r="P432" i="6"/>
  <c r="BI420" i="6"/>
  <c r="BH420" i="6"/>
  <c r="BG420" i="6"/>
  <c r="BF420" i="6"/>
  <c r="T420" i="6"/>
  <c r="R420" i="6"/>
  <c r="P420" i="6"/>
  <c r="BI407" i="6"/>
  <c r="BH407" i="6"/>
  <c r="BG407" i="6"/>
  <c r="BF407" i="6"/>
  <c r="T407" i="6"/>
  <c r="R407" i="6"/>
  <c r="P407" i="6"/>
  <c r="BI403" i="6"/>
  <c r="BH403" i="6"/>
  <c r="BG403" i="6"/>
  <c r="BF403" i="6"/>
  <c r="T403" i="6"/>
  <c r="R403" i="6"/>
  <c r="P403" i="6"/>
  <c r="BI400" i="6"/>
  <c r="BH400" i="6"/>
  <c r="BG400" i="6"/>
  <c r="BF400" i="6"/>
  <c r="T400" i="6"/>
  <c r="R400" i="6"/>
  <c r="P400" i="6"/>
  <c r="BI397" i="6"/>
  <c r="BH397" i="6"/>
  <c r="BG397" i="6"/>
  <c r="BF397" i="6"/>
  <c r="T397" i="6"/>
  <c r="R397" i="6"/>
  <c r="P397" i="6"/>
  <c r="BI374" i="6"/>
  <c r="BH374" i="6"/>
  <c r="BG374" i="6"/>
  <c r="BF374" i="6"/>
  <c r="T374" i="6"/>
  <c r="R374" i="6"/>
  <c r="P374" i="6"/>
  <c r="BI368" i="6"/>
  <c r="BH368" i="6"/>
  <c r="BG368" i="6"/>
  <c r="BF368" i="6"/>
  <c r="T368" i="6"/>
  <c r="R368" i="6"/>
  <c r="P368" i="6"/>
  <c r="BI365" i="6"/>
  <c r="BH365" i="6"/>
  <c r="BG365" i="6"/>
  <c r="BF365" i="6"/>
  <c r="T365" i="6"/>
  <c r="R365" i="6"/>
  <c r="P365" i="6"/>
  <c r="BI347" i="6"/>
  <c r="BH347" i="6"/>
  <c r="BG347" i="6"/>
  <c r="BF347" i="6"/>
  <c r="T347" i="6"/>
  <c r="R347" i="6"/>
  <c r="P347" i="6"/>
  <c r="BI345" i="6"/>
  <c r="BH345" i="6"/>
  <c r="BG345" i="6"/>
  <c r="BF345" i="6"/>
  <c r="T345" i="6"/>
  <c r="R345" i="6"/>
  <c r="P345" i="6"/>
  <c r="BI326" i="6"/>
  <c r="BH326" i="6"/>
  <c r="BG326" i="6"/>
  <c r="BF326" i="6"/>
  <c r="T326" i="6"/>
  <c r="R326" i="6"/>
  <c r="P326" i="6"/>
  <c r="BI314" i="6"/>
  <c r="BH314" i="6"/>
  <c r="BG314" i="6"/>
  <c r="BF314" i="6"/>
  <c r="T314" i="6"/>
  <c r="R314" i="6"/>
  <c r="P314" i="6"/>
  <c r="BI291" i="6"/>
  <c r="BH291" i="6"/>
  <c r="BG291" i="6"/>
  <c r="BF291" i="6"/>
  <c r="T291" i="6"/>
  <c r="R291" i="6"/>
  <c r="P291" i="6"/>
  <c r="BI285" i="6"/>
  <c r="BH285" i="6"/>
  <c r="BG285" i="6"/>
  <c r="BF285" i="6"/>
  <c r="T285" i="6"/>
  <c r="R285" i="6"/>
  <c r="P285" i="6"/>
  <c r="BI274" i="6"/>
  <c r="BH274" i="6"/>
  <c r="BG274" i="6"/>
  <c r="BF274" i="6"/>
  <c r="T274" i="6"/>
  <c r="R274" i="6"/>
  <c r="P274" i="6"/>
  <c r="BI270" i="6"/>
  <c r="BH270" i="6"/>
  <c r="BG270" i="6"/>
  <c r="BF270" i="6"/>
  <c r="T270" i="6"/>
  <c r="R270" i="6"/>
  <c r="P270" i="6"/>
  <c r="BI261" i="6"/>
  <c r="BH261" i="6"/>
  <c r="BG261" i="6"/>
  <c r="BF261" i="6"/>
  <c r="T261" i="6"/>
  <c r="R261" i="6"/>
  <c r="P261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49" i="6"/>
  <c r="BH249" i="6"/>
  <c r="BG249" i="6"/>
  <c r="BF249" i="6"/>
  <c r="T249" i="6"/>
  <c r="R249" i="6"/>
  <c r="P249" i="6"/>
  <c r="BI246" i="6"/>
  <c r="BH246" i="6"/>
  <c r="BG246" i="6"/>
  <c r="BF246" i="6"/>
  <c r="T246" i="6"/>
  <c r="R246" i="6"/>
  <c r="P246" i="6"/>
  <c r="BI238" i="6"/>
  <c r="BH238" i="6"/>
  <c r="BG238" i="6"/>
  <c r="BF238" i="6"/>
  <c r="T238" i="6"/>
  <c r="R238" i="6"/>
  <c r="P238" i="6"/>
  <c r="BI235" i="6"/>
  <c r="BH235" i="6"/>
  <c r="BG235" i="6"/>
  <c r="BF235" i="6"/>
  <c r="T235" i="6"/>
  <c r="R235" i="6"/>
  <c r="P235" i="6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17" i="6"/>
  <c r="BH217" i="6"/>
  <c r="BG217" i="6"/>
  <c r="BF217" i="6"/>
  <c r="T217" i="6"/>
  <c r="R217" i="6"/>
  <c r="P217" i="6"/>
  <c r="BI205" i="6"/>
  <c r="BH205" i="6"/>
  <c r="BG205" i="6"/>
  <c r="BF205" i="6"/>
  <c r="T205" i="6"/>
  <c r="R205" i="6"/>
  <c r="P205" i="6"/>
  <c r="BI197" i="6"/>
  <c r="BH197" i="6"/>
  <c r="BG197" i="6"/>
  <c r="BF197" i="6"/>
  <c r="T197" i="6"/>
  <c r="R197" i="6"/>
  <c r="P197" i="6"/>
  <c r="BI187" i="6"/>
  <c r="BH187" i="6"/>
  <c r="BG187" i="6"/>
  <c r="BF187" i="6"/>
  <c r="T187" i="6"/>
  <c r="R187" i="6"/>
  <c r="P187" i="6"/>
  <c r="BI181" i="6"/>
  <c r="BH181" i="6"/>
  <c r="BG181" i="6"/>
  <c r="BF181" i="6"/>
  <c r="T181" i="6"/>
  <c r="R181" i="6"/>
  <c r="P181" i="6"/>
  <c r="BI177" i="6"/>
  <c r="BH177" i="6"/>
  <c r="BG177" i="6"/>
  <c r="BF177" i="6"/>
  <c r="T177" i="6"/>
  <c r="R177" i="6"/>
  <c r="P177" i="6"/>
  <c r="BI173" i="6"/>
  <c r="BH173" i="6"/>
  <c r="BG173" i="6"/>
  <c r="BF173" i="6"/>
  <c r="T173" i="6"/>
  <c r="R173" i="6"/>
  <c r="P173" i="6"/>
  <c r="BI169" i="6"/>
  <c r="BH169" i="6"/>
  <c r="BG169" i="6"/>
  <c r="BF169" i="6"/>
  <c r="T169" i="6"/>
  <c r="R169" i="6"/>
  <c r="P169" i="6"/>
  <c r="BI162" i="6"/>
  <c r="BH162" i="6"/>
  <c r="BG162" i="6"/>
  <c r="BF162" i="6"/>
  <c r="T162" i="6"/>
  <c r="R162" i="6"/>
  <c r="P162" i="6"/>
  <c r="BI157" i="6"/>
  <c r="BH157" i="6"/>
  <c r="BG157" i="6"/>
  <c r="BF157" i="6"/>
  <c r="T157" i="6"/>
  <c r="R157" i="6"/>
  <c r="P157" i="6"/>
  <c r="BI151" i="6"/>
  <c r="BH151" i="6"/>
  <c r="BG151" i="6"/>
  <c r="BF151" i="6"/>
  <c r="T151" i="6"/>
  <c r="R151" i="6"/>
  <c r="P151" i="6"/>
  <c r="BI137" i="6"/>
  <c r="BH137" i="6"/>
  <c r="BG137" i="6"/>
  <c r="BF137" i="6"/>
  <c r="T137" i="6"/>
  <c r="R137" i="6"/>
  <c r="P137" i="6"/>
  <c r="J130" i="6"/>
  <c r="F130" i="6"/>
  <c r="F128" i="6"/>
  <c r="E126" i="6"/>
  <c r="J92" i="6"/>
  <c r="F92" i="6"/>
  <c r="F90" i="6"/>
  <c r="E88" i="6"/>
  <c r="J26" i="6"/>
  <c r="E26" i="6"/>
  <c r="J131" i="6"/>
  <c r="J25" i="6"/>
  <c r="J20" i="6"/>
  <c r="E20" i="6"/>
  <c r="F93" i="6" s="1"/>
  <c r="J19" i="6"/>
  <c r="J14" i="6"/>
  <c r="J128" i="6"/>
  <c r="E7" i="6"/>
  <c r="E122" i="6" s="1"/>
  <c r="J39" i="5"/>
  <c r="J38" i="5"/>
  <c r="AY101" i="1" s="1"/>
  <c r="J37" i="5"/>
  <c r="AX101" i="1" s="1"/>
  <c r="BI169" i="5"/>
  <c r="BH169" i="5"/>
  <c r="BG169" i="5"/>
  <c r="BF169" i="5"/>
  <c r="T169" i="5"/>
  <c r="T168" i="5" s="1"/>
  <c r="R169" i="5"/>
  <c r="R168" i="5" s="1"/>
  <c r="P169" i="5"/>
  <c r="P168" i="5"/>
  <c r="BI161" i="5"/>
  <c r="BH161" i="5"/>
  <c r="BG161" i="5"/>
  <c r="BF161" i="5"/>
  <c r="T161" i="5"/>
  <c r="R161" i="5"/>
  <c r="P161" i="5"/>
  <c r="BI157" i="5"/>
  <c r="BH157" i="5"/>
  <c r="BG157" i="5"/>
  <c r="BF157" i="5"/>
  <c r="T157" i="5"/>
  <c r="R157" i="5"/>
  <c r="P157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T149" i="5"/>
  <c r="R150" i="5"/>
  <c r="R149" i="5"/>
  <c r="P150" i="5"/>
  <c r="P149" i="5"/>
  <c r="BI144" i="5"/>
  <c r="BH144" i="5"/>
  <c r="BG144" i="5"/>
  <c r="BF144" i="5"/>
  <c r="T144" i="5"/>
  <c r="T143" i="5"/>
  <c r="R144" i="5"/>
  <c r="R143" i="5"/>
  <c r="P144" i="5"/>
  <c r="P143" i="5" s="1"/>
  <c r="BI137" i="5"/>
  <c r="BH137" i="5"/>
  <c r="BG137" i="5"/>
  <c r="BF137" i="5"/>
  <c r="T137" i="5"/>
  <c r="T136" i="5"/>
  <c r="R137" i="5"/>
  <c r="R136" i="5" s="1"/>
  <c r="P137" i="5"/>
  <c r="P136" i="5"/>
  <c r="BI130" i="5"/>
  <c r="BH130" i="5"/>
  <c r="BG130" i="5"/>
  <c r="BF130" i="5"/>
  <c r="T130" i="5"/>
  <c r="T129" i="5" s="1"/>
  <c r="R130" i="5"/>
  <c r="R129" i="5"/>
  <c r="P130" i="5"/>
  <c r="P129" i="5"/>
  <c r="J123" i="5"/>
  <c r="F123" i="5"/>
  <c r="F121" i="5"/>
  <c r="E119" i="5"/>
  <c r="J93" i="5"/>
  <c r="F93" i="5"/>
  <c r="F91" i="5"/>
  <c r="E89" i="5"/>
  <c r="J26" i="5"/>
  <c r="E26" i="5"/>
  <c r="J124" i="5"/>
  <c r="J25" i="5"/>
  <c r="J20" i="5"/>
  <c r="E20" i="5"/>
  <c r="F124" i="5" s="1"/>
  <c r="J19" i="5"/>
  <c r="J14" i="5"/>
  <c r="J121" i="5"/>
  <c r="E7" i="5"/>
  <c r="E115" i="5" s="1"/>
  <c r="J39" i="4"/>
  <c r="J38" i="4"/>
  <c r="AY99" i="1" s="1"/>
  <c r="J37" i="4"/>
  <c r="AX99" i="1" s="1"/>
  <c r="BI125" i="4"/>
  <c r="F39" i="4" s="1"/>
  <c r="BD99" i="1" s="1"/>
  <c r="BD98" i="1" s="1"/>
  <c r="BH125" i="4"/>
  <c r="BG125" i="4"/>
  <c r="BF125" i="4"/>
  <c r="T125" i="4"/>
  <c r="T124" i="4" s="1"/>
  <c r="T123" i="4" s="1"/>
  <c r="T122" i="4" s="1"/>
  <c r="R125" i="4"/>
  <c r="R124" i="4"/>
  <c r="R123" i="4" s="1"/>
  <c r="R122" i="4" s="1"/>
  <c r="P125" i="4"/>
  <c r="P124" i="4" s="1"/>
  <c r="P123" i="4" s="1"/>
  <c r="P122" i="4" s="1"/>
  <c r="AU99" i="1" s="1"/>
  <c r="AU98" i="1" s="1"/>
  <c r="J118" i="4"/>
  <c r="F118" i="4"/>
  <c r="F116" i="4"/>
  <c r="E114" i="4"/>
  <c r="J93" i="4"/>
  <c r="F93" i="4"/>
  <c r="F91" i="4"/>
  <c r="E89" i="4"/>
  <c r="J26" i="4"/>
  <c r="E26" i="4"/>
  <c r="J119" i="4"/>
  <c r="J25" i="4"/>
  <c r="J20" i="4"/>
  <c r="E20" i="4"/>
  <c r="F119" i="4" s="1"/>
  <c r="J19" i="4"/>
  <c r="J14" i="4"/>
  <c r="J91" i="4" s="1"/>
  <c r="E7" i="4"/>
  <c r="E110" i="4"/>
  <c r="J39" i="3"/>
  <c r="J38" i="3"/>
  <c r="AY97" i="1" s="1"/>
  <c r="J37" i="3"/>
  <c r="AX97" i="1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5" i="3"/>
  <c r="BH125" i="3"/>
  <c r="BG125" i="3"/>
  <c r="BF125" i="3"/>
  <c r="T125" i="3"/>
  <c r="R125" i="3"/>
  <c r="P125" i="3"/>
  <c r="J118" i="3"/>
  <c r="F118" i="3"/>
  <c r="F116" i="3"/>
  <c r="E114" i="3"/>
  <c r="J93" i="3"/>
  <c r="F93" i="3"/>
  <c r="F91" i="3"/>
  <c r="E89" i="3"/>
  <c r="J26" i="3"/>
  <c r="E26" i="3"/>
  <c r="J119" i="3"/>
  <c r="J25" i="3"/>
  <c r="J20" i="3"/>
  <c r="E20" i="3"/>
  <c r="F119" i="3"/>
  <c r="J19" i="3"/>
  <c r="J14" i="3"/>
  <c r="J91" i="3" s="1"/>
  <c r="E7" i="3"/>
  <c r="E110" i="3"/>
  <c r="J39" i="2"/>
  <c r="J38" i="2"/>
  <c r="AY96" i="1" s="1"/>
  <c r="J37" i="2"/>
  <c r="AX96" i="1" s="1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5" i="2"/>
  <c r="BH125" i="2"/>
  <c r="BG125" i="2"/>
  <c r="BF125" i="2"/>
  <c r="T125" i="2"/>
  <c r="R125" i="2"/>
  <c r="P125" i="2"/>
  <c r="J118" i="2"/>
  <c r="F118" i="2"/>
  <c r="F116" i="2"/>
  <c r="E114" i="2"/>
  <c r="J92" i="2"/>
  <c r="F92" i="2"/>
  <c r="F90" i="2"/>
  <c r="E88" i="2"/>
  <c r="J26" i="2"/>
  <c r="E26" i="2"/>
  <c r="J119" i="2" s="1"/>
  <c r="J25" i="2"/>
  <c r="J20" i="2"/>
  <c r="E20" i="2"/>
  <c r="F93" i="2"/>
  <c r="J19" i="2"/>
  <c r="J14" i="2"/>
  <c r="J116" i="2"/>
  <c r="E7" i="2"/>
  <c r="E110" i="2"/>
  <c r="L90" i="1"/>
  <c r="AM90" i="1"/>
  <c r="AM89" i="1"/>
  <c r="L89" i="1"/>
  <c r="AM87" i="1"/>
  <c r="L87" i="1"/>
  <c r="L85" i="1"/>
  <c r="L84" i="1"/>
  <c r="AS98" i="1"/>
  <c r="BK148" i="2"/>
  <c r="J137" i="2"/>
  <c r="F36" i="2"/>
  <c r="BK125" i="2"/>
  <c r="BK136" i="3"/>
  <c r="J150" i="5"/>
  <c r="J161" i="5"/>
  <c r="J1027" i="6"/>
  <c r="J927" i="6"/>
  <c r="BK772" i="6"/>
  <c r="J666" i="6"/>
  <c r="BK449" i="6"/>
  <c r="BK249" i="6"/>
  <c r="J1000" i="6"/>
  <c r="J847" i="6"/>
  <c r="J798" i="6"/>
  <c r="BK754" i="6"/>
  <c r="BK541" i="6"/>
  <c r="J374" i="6"/>
  <c r="J1022" i="6"/>
  <c r="J1012" i="6"/>
  <c r="J866" i="6"/>
  <c r="J766" i="6"/>
  <c r="J545" i="6"/>
  <c r="J197" i="6"/>
  <c r="J137" i="6"/>
  <c r="J871" i="6"/>
  <c r="BK790" i="6"/>
  <c r="J758" i="6"/>
  <c r="BK666" i="6"/>
  <c r="BK597" i="6"/>
  <c r="BK403" i="6"/>
  <c r="J274" i="6"/>
  <c r="BK945" i="6"/>
  <c r="J449" i="6"/>
  <c r="BK217" i="6"/>
  <c r="BK972" i="6"/>
  <c r="BK822" i="6"/>
  <c r="BK686" i="6"/>
  <c r="BK580" i="6"/>
  <c r="BK517" i="6"/>
  <c r="BK397" i="6"/>
  <c r="J256" i="6"/>
  <c r="J979" i="6"/>
  <c r="BK798" i="6"/>
  <c r="J702" i="6"/>
  <c r="J659" i="6"/>
  <c r="BK561" i="6"/>
  <c r="J510" i="6"/>
  <c r="BK314" i="6"/>
  <c r="J230" i="6"/>
  <c r="BK840" i="6"/>
  <c r="J627" i="6"/>
  <c r="BK525" i="6"/>
  <c r="J439" i="6"/>
  <c r="J249" i="6"/>
  <c r="J173" i="6"/>
  <c r="BK267" i="7"/>
  <c r="J240" i="7"/>
  <c r="J162" i="7"/>
  <c r="J272" i="7"/>
  <c r="BK297" i="7"/>
  <c r="BK274" i="7"/>
  <c r="BK234" i="7"/>
  <c r="J238" i="7"/>
  <c r="J151" i="7"/>
  <c r="BK202" i="7"/>
  <c r="J177" i="7"/>
  <c r="J155" i="8"/>
  <c r="J135" i="8"/>
  <c r="J151" i="8"/>
  <c r="J36" i="2"/>
  <c r="BK137" i="2"/>
  <c r="F37" i="3"/>
  <c r="BK152" i="5"/>
  <c r="BK150" i="5"/>
  <c r="J1035" i="6"/>
  <c r="J919" i="6"/>
  <c r="J754" i="6"/>
  <c r="J684" i="6"/>
  <c r="BK532" i="6"/>
  <c r="BK368" i="6"/>
  <c r="J217" i="6"/>
  <c r="J908" i="6"/>
  <c r="BK770" i="6"/>
  <c r="J675" i="6"/>
  <c r="BK527" i="6"/>
  <c r="BK459" i="6"/>
  <c r="J162" i="6"/>
  <c r="J1006" i="6"/>
  <c r="J816" i="6"/>
  <c r="J722" i="6"/>
  <c r="J459" i="6"/>
  <c r="BK181" i="6"/>
  <c r="J966" i="6"/>
  <c r="J854" i="6"/>
  <c r="J779" i="6"/>
  <c r="BK722" i="6"/>
  <c r="BK659" i="6"/>
  <c r="J552" i="6"/>
  <c r="BK365" i="6"/>
  <c r="BK979" i="6"/>
  <c r="BK849" i="6"/>
  <c r="J760" i="6"/>
  <c r="J607" i="6"/>
  <c r="J541" i="6"/>
  <c r="BK501" i="6"/>
  <c r="J445" i="6"/>
  <c r="J235" i="6"/>
  <c r="J151" i="6"/>
  <c r="BK908" i="6"/>
  <c r="BK758" i="6"/>
  <c r="J651" i="6"/>
  <c r="J532" i="6"/>
  <c r="J508" i="6"/>
  <c r="J314" i="6"/>
  <c r="BK1012" i="6"/>
  <c r="BK816" i="6"/>
  <c r="BK690" i="6"/>
  <c r="BK614" i="6"/>
  <c r="J520" i="6"/>
  <c r="BK445" i="6"/>
  <c r="BK235" i="6"/>
  <c r="BK177" i="6"/>
  <c r="J677" i="6"/>
  <c r="J614" i="6"/>
  <c r="J497" i="6"/>
  <c r="BK285" i="6"/>
  <c r="BK238" i="6"/>
  <c r="BK151" i="6"/>
  <c r="BK292" i="7"/>
  <c r="J256" i="7"/>
  <c r="BK169" i="7"/>
  <c r="BK280" i="7"/>
  <c r="J267" i="7"/>
  <c r="J292" i="7"/>
  <c r="BK192" i="7"/>
  <c r="BK240" i="7"/>
  <c r="BK269" i="7"/>
  <c r="J246" i="7"/>
  <c r="BK157" i="2"/>
  <c r="BK144" i="2"/>
  <c r="J132" i="2"/>
  <c r="J157" i="2"/>
  <c r="J150" i="2"/>
  <c r="BK132" i="2"/>
  <c r="J125" i="3"/>
  <c r="F37" i="4"/>
  <c r="BB99" i="1" s="1"/>
  <c r="BB98" i="1" s="1"/>
  <c r="BK137" i="5"/>
  <c r="J1032" i="6"/>
  <c r="BK898" i="6"/>
  <c r="BK730" i="6"/>
  <c r="BK618" i="6"/>
  <c r="BK420" i="6"/>
  <c r="J1018" i="6"/>
  <c r="BK871" i="6"/>
  <c r="J834" i="6"/>
  <c r="J774" i="6"/>
  <c r="J730" i="6"/>
  <c r="BK610" i="6"/>
  <c r="BK497" i="6"/>
  <c r="BK439" i="6"/>
  <c r="BK197" i="6"/>
  <c r="J1015" i="6"/>
  <c r="BK854" i="6"/>
  <c r="BK762" i="6"/>
  <c r="J636" i="6"/>
  <c r="J407" i="6"/>
  <c r="J169" i="6"/>
  <c r="BK932" i="6"/>
  <c r="BK862" i="6"/>
  <c r="J781" i="6"/>
  <c r="BK741" i="6"/>
  <c r="BK677" i="6"/>
  <c r="BK520" i="6"/>
  <c r="J400" i="6"/>
  <c r="BK326" i="6"/>
  <c r="J984" i="6"/>
  <c r="BK834" i="6"/>
  <c r="J708" i="6"/>
  <c r="BK552" i="6"/>
  <c r="BK493" i="6"/>
  <c r="BK407" i="6"/>
  <c r="J205" i="6"/>
  <c r="J1010" i="6"/>
  <c r="BK866" i="6"/>
  <c r="J790" i="6"/>
  <c r="BK675" i="6"/>
  <c r="BK571" i="6"/>
  <c r="BK513" i="6"/>
  <c r="BK476" i="6"/>
  <c r="J270" i="6"/>
  <c r="BK1015" i="6"/>
  <c r="J932" i="6"/>
  <c r="J784" i="6"/>
  <c r="BK144" i="7"/>
  <c r="J263" i="7"/>
  <c r="J254" i="7"/>
  <c r="J280" i="7"/>
  <c r="BK224" i="7"/>
  <c r="BK177" i="7"/>
  <c r="J169" i="7"/>
  <c r="J140" i="8"/>
  <c r="BK140" i="8"/>
  <c r="J157" i="8"/>
  <c r="J149" i="8"/>
  <c r="F39" i="2"/>
  <c r="BK139" i="2"/>
  <c r="J131" i="3"/>
  <c r="BK161" i="5"/>
  <c r="J144" i="5"/>
  <c r="BK130" i="5"/>
  <c r="BK1035" i="6"/>
  <c r="J1020" i="6"/>
  <c r="BK766" i="6"/>
  <c r="BK702" i="6"/>
  <c r="J527" i="6"/>
  <c r="J246" i="6"/>
  <c r="BK966" i="6"/>
  <c r="J843" i="6"/>
  <c r="BK781" i="6"/>
  <c r="BK718" i="6"/>
  <c r="BK522" i="6"/>
  <c r="J470" i="6"/>
  <c r="J157" i="6"/>
  <c r="BK919" i="6"/>
  <c r="BK800" i="6"/>
  <c r="BK641" i="6"/>
  <c r="BK400" i="6"/>
  <c r="BK173" i="6"/>
  <c r="BK962" i="6"/>
  <c r="BK857" i="6"/>
  <c r="J772" i="6"/>
  <c r="J712" i="6"/>
  <c r="J641" i="6"/>
  <c r="J464" i="6"/>
  <c r="BK1010" i="6"/>
  <c r="J916" i="6"/>
  <c r="BK774" i="6"/>
  <c r="J566" i="6"/>
  <c r="BK508" i="6"/>
  <c r="BK451" i="6"/>
  <c r="J238" i="6"/>
  <c r="BK157" i="6"/>
  <c r="J962" i="6"/>
  <c r="BK779" i="6"/>
  <c r="BK684" i="6"/>
  <c r="J618" i="6"/>
  <c r="J501" i="6"/>
  <c r="J291" i="6"/>
  <c r="J995" i="6"/>
  <c r="BK904" i="6"/>
  <c r="BK696" i="6"/>
  <c r="J671" i="6"/>
  <c r="BK607" i="6"/>
  <c r="J517" i="6"/>
  <c r="J403" i="6"/>
  <c r="J285" i="6"/>
  <c r="BK847" i="6"/>
  <c r="J696" i="6"/>
  <c r="J620" i="6"/>
  <c r="BK550" i="6"/>
  <c r="BK456" i="6"/>
  <c r="J254" i="6"/>
  <c r="BK169" i="6"/>
  <c r="J300" i="7"/>
  <c r="J260" i="7"/>
  <c r="BK230" i="7"/>
  <c r="BK127" i="7"/>
  <c r="J269" i="7"/>
  <c r="BK300" i="7"/>
  <c r="BK272" i="7"/>
  <c r="J274" i="7"/>
  <c r="J212" i="7"/>
  <c r="BK249" i="7"/>
  <c r="J207" i="7"/>
  <c r="J192" i="7"/>
  <c r="BK162" i="8"/>
  <c r="BK151" i="8"/>
  <c r="BK146" i="8"/>
  <c r="J162" i="8"/>
  <c r="BK128" i="8"/>
  <c r="AS102" i="1"/>
  <c r="J139" i="2"/>
  <c r="AS95" i="1"/>
  <c r="J148" i="2"/>
  <c r="BK131" i="3"/>
  <c r="J136" i="3"/>
  <c r="BK125" i="4"/>
  <c r="J157" i="5"/>
  <c r="J169" i="5"/>
  <c r="J152" i="5"/>
  <c r="BK157" i="5"/>
  <c r="BK1022" i="6"/>
  <c r="J904" i="6"/>
  <c r="BK736" i="6"/>
  <c r="BK604" i="6"/>
  <c r="J456" i="6"/>
  <c r="BK261" i="6"/>
  <c r="BK1032" i="6"/>
  <c r="J857" i="6"/>
  <c r="BK784" i="6"/>
  <c r="J741" i="6"/>
  <c r="BK629" i="6"/>
  <c r="J486" i="6"/>
  <c r="BK291" i="6"/>
  <c r="BK1027" i="6"/>
  <c r="BK916" i="6"/>
  <c r="BK760" i="6"/>
  <c r="J550" i="6"/>
  <c r="BK270" i="6"/>
  <c r="J972" i="6"/>
  <c r="BK888" i="6"/>
  <c r="J802" i="6"/>
  <c r="J756" i="6"/>
  <c r="BK692" i="6"/>
  <c r="BK627" i="6"/>
  <c r="J420" i="6"/>
  <c r="BK1018" i="6"/>
  <c r="BK914" i="6"/>
  <c r="BK832" i="6"/>
  <c r="BK671" i="6"/>
  <c r="J561" i="6"/>
  <c r="J525" i="6"/>
  <c r="BK464" i="6"/>
  <c r="BK256" i="6"/>
  <c r="BK228" i="6"/>
  <c r="BK162" i="6"/>
  <c r="BK923" i="6"/>
  <c r="BK837" i="6"/>
  <c r="BK708" i="6"/>
  <c r="BK646" i="6"/>
  <c r="J522" i="6"/>
  <c r="J493" i="6"/>
  <c r="BK374" i="6"/>
  <c r="BK246" i="6"/>
  <c r="J923" i="6"/>
  <c r="J768" i="6"/>
  <c r="J686" i="6"/>
  <c r="BK656" i="6"/>
  <c r="J576" i="6"/>
  <c r="J513" i="6"/>
  <c r="BK345" i="6"/>
  <c r="BK187" i="6"/>
  <c r="J837" i="6"/>
  <c r="BK636" i="6"/>
  <c r="J580" i="6"/>
  <c r="J476" i="6"/>
  <c r="BK274" i="6"/>
  <c r="BK205" i="6"/>
  <c r="BK137" i="6"/>
  <c r="BK278" i="7"/>
  <c r="J243" i="7"/>
  <c r="J202" i="7"/>
  <c r="J160" i="7"/>
  <c r="BK243" i="7"/>
  <c r="J278" i="7"/>
  <c r="BK263" i="7"/>
  <c r="BK162" i="7"/>
  <c r="BK184" i="7"/>
  <c r="BK212" i="7"/>
  <c r="BK151" i="7"/>
  <c r="BK153" i="8"/>
  <c r="BK155" i="8"/>
  <c r="BK157" i="8"/>
  <c r="J184" i="7"/>
  <c r="J297" i="7"/>
  <c r="BK254" i="7"/>
  <c r="J224" i="7"/>
  <c r="BK160" i="7"/>
  <c r="BK149" i="8"/>
  <c r="J146" i="8"/>
  <c r="F37" i="2"/>
  <c r="J144" i="2"/>
  <c r="BK125" i="3"/>
  <c r="BK134" i="3"/>
  <c r="F38" i="4"/>
  <c r="BC99" i="1"/>
  <c r="BC98" i="1" s="1"/>
  <c r="BK169" i="5"/>
  <c r="BK144" i="5"/>
  <c r="J914" i="6"/>
  <c r="J762" i="6"/>
  <c r="BK620" i="6"/>
  <c r="J397" i="6"/>
  <c r="BK230" i="6"/>
  <c r="J849" i="6"/>
  <c r="J800" i="6"/>
  <c r="BK756" i="6"/>
  <c r="J704" i="6"/>
  <c r="J571" i="6"/>
  <c r="BK515" i="6"/>
  <c r="J347" i="6"/>
  <c r="BK1020" i="6"/>
  <c r="J929" i="6"/>
  <c r="BK802" i="6"/>
  <c r="J736" i="6"/>
  <c r="BK576" i="6"/>
  <c r="BK347" i="6"/>
  <c r="BK988" i="6"/>
  <c r="BK927" i="6"/>
  <c r="J840" i="6"/>
  <c r="BK768" i="6"/>
  <c r="J716" i="6"/>
  <c r="J656" i="6"/>
  <c r="BK486" i="6"/>
  <c r="J368" i="6"/>
  <c r="BK995" i="6"/>
  <c r="J888" i="6"/>
  <c r="BK712" i="6"/>
  <c r="J597" i="6"/>
  <c r="BK504" i="6"/>
  <c r="J345" i="6"/>
  <c r="J187" i="6"/>
  <c r="BK984" i="6"/>
  <c r="BK843" i="6"/>
  <c r="BK716" i="6"/>
  <c r="J610" i="6"/>
  <c r="AS100" i="1"/>
  <c r="BK152" i="2"/>
  <c r="J142" i="2"/>
  <c r="J125" i="2"/>
  <c r="J152" i="2"/>
  <c r="BK150" i="2"/>
  <c r="BK142" i="2"/>
  <c r="J134" i="3"/>
  <c r="J125" i="4"/>
  <c r="J36" i="4"/>
  <c r="AW99" i="1" s="1"/>
  <c r="J137" i="5"/>
  <c r="J130" i="5"/>
  <c r="J945" i="6"/>
  <c r="J862" i="6"/>
  <c r="BK704" i="6"/>
  <c r="BK566" i="6"/>
  <c r="J326" i="6"/>
  <c r="BK1000" i="6"/>
  <c r="J898" i="6"/>
  <c r="J770" i="6"/>
  <c r="BK651" i="6"/>
  <c r="J529" i="6"/>
  <c r="BK470" i="6"/>
  <c r="J432" i="6"/>
  <c r="J181" i="6"/>
  <c r="BK1006" i="6"/>
  <c r="J832" i="6"/>
  <c r="J690" i="6"/>
  <c r="BK545" i="6"/>
  <c r="J515" i="6"/>
  <c r="J451" i="6"/>
  <c r="BK254" i="6"/>
  <c r="J988" i="6"/>
  <c r="BK929" i="6"/>
  <c r="J718" i="6"/>
  <c r="J692" i="6"/>
  <c r="J629" i="6"/>
  <c r="BK529" i="6"/>
  <c r="J504" i="6"/>
  <c r="J365" i="6"/>
  <c r="J228" i="6"/>
  <c r="J822" i="6"/>
  <c r="J646" i="6"/>
  <c r="J604" i="6"/>
  <c r="BK510" i="6"/>
  <c r="BK432" i="6"/>
  <c r="J261" i="6"/>
  <c r="J177" i="6"/>
  <c r="J284" i="7"/>
  <c r="J249" i="7"/>
  <c r="BK207" i="7"/>
  <c r="J144" i="7"/>
  <c r="BK256" i="7"/>
  <c r="BK284" i="7"/>
  <c r="BK246" i="7"/>
  <c r="J230" i="7"/>
  <c r="BK260" i="7"/>
  <c r="BK238" i="7"/>
  <c r="J234" i="7"/>
  <c r="J127" i="7"/>
  <c r="BK135" i="8"/>
  <c r="J128" i="8"/>
  <c r="J153" i="8"/>
  <c r="P136" i="2" l="1"/>
  <c r="R124" i="3"/>
  <c r="R123" i="3" s="1"/>
  <c r="R122" i="3" s="1"/>
  <c r="R136" i="6"/>
  <c r="P551" i="6"/>
  <c r="BK645" i="6"/>
  <c r="J645" i="6" s="1"/>
  <c r="J105" i="6" s="1"/>
  <c r="R870" i="6"/>
  <c r="BK1014" i="6"/>
  <c r="J1014" i="6"/>
  <c r="J112" i="6"/>
  <c r="P124" i="2"/>
  <c r="P123" i="2"/>
  <c r="P122" i="2" s="1"/>
  <c r="AU96" i="1" s="1"/>
  <c r="T124" i="2"/>
  <c r="BK124" i="3"/>
  <c r="BK123" i="3"/>
  <c r="J123" i="3"/>
  <c r="J99" i="3" s="1"/>
  <c r="BK151" i="5"/>
  <c r="J151" i="5" s="1"/>
  <c r="J104" i="5" s="1"/>
  <c r="BK126" i="7"/>
  <c r="J126" i="7" s="1"/>
  <c r="J99" i="7" s="1"/>
  <c r="T136" i="6"/>
  <c r="R551" i="6"/>
  <c r="P575" i="6"/>
  <c r="BK609" i="6"/>
  <c r="J609" i="6" s="1"/>
  <c r="J103" i="6" s="1"/>
  <c r="R609" i="6"/>
  <c r="P870" i="6"/>
  <c r="P983" i="6"/>
  <c r="T1014" i="6"/>
  <c r="T1013" i="6"/>
  <c r="P126" i="7"/>
  <c r="BK124" i="2"/>
  <c r="J124" i="2"/>
  <c r="J99" i="2" s="1"/>
  <c r="R124" i="2"/>
  <c r="P136" i="6"/>
  <c r="BK551" i="6"/>
  <c r="J551" i="6"/>
  <c r="J101" i="6"/>
  <c r="P645" i="6"/>
  <c r="T870" i="6"/>
  <c r="P1014" i="6"/>
  <c r="P1013" i="6"/>
  <c r="R136" i="2"/>
  <c r="P124" i="3"/>
  <c r="P123" i="3"/>
  <c r="P122" i="3"/>
  <c r="AU97" i="1" s="1"/>
  <c r="P492" i="6"/>
  <c r="BK575" i="6"/>
  <c r="J575" i="6"/>
  <c r="J102" i="6"/>
  <c r="T575" i="6"/>
  <c r="T609" i="6"/>
  <c r="P783" i="6"/>
  <c r="BK136" i="2"/>
  <c r="J136" i="2"/>
  <c r="J100" i="2" s="1"/>
  <c r="T124" i="3"/>
  <c r="T123" i="3"/>
  <c r="T122" i="3" s="1"/>
  <c r="P151" i="5"/>
  <c r="P128" i="5"/>
  <c r="P127" i="5" s="1"/>
  <c r="AU101" i="1" s="1"/>
  <c r="AU100" i="1" s="1"/>
  <c r="T492" i="6"/>
  <c r="R645" i="6"/>
  <c r="BK870" i="6"/>
  <c r="J870" i="6" s="1"/>
  <c r="J107" i="6" s="1"/>
  <c r="R983" i="6"/>
  <c r="P1005" i="6"/>
  <c r="P1004" i="6"/>
  <c r="T1005" i="6"/>
  <c r="T1004" i="6"/>
  <c r="R126" i="7"/>
  <c r="R125" i="7" s="1"/>
  <c r="R124" i="7" s="1"/>
  <c r="P291" i="7"/>
  <c r="R151" i="5"/>
  <c r="R128" i="5"/>
  <c r="R127" i="5" s="1"/>
  <c r="BK492" i="6"/>
  <c r="J492" i="6"/>
  <c r="J100" i="6" s="1"/>
  <c r="T551" i="6"/>
  <c r="R575" i="6"/>
  <c r="P609" i="6"/>
  <c r="BK783" i="6"/>
  <c r="J783" i="6" s="1"/>
  <c r="J106" i="6" s="1"/>
  <c r="T783" i="6"/>
  <c r="T983" i="6"/>
  <c r="R1014" i="6"/>
  <c r="R1013" i="6" s="1"/>
  <c r="T126" i="7"/>
  <c r="BK291" i="7"/>
  <c r="J291" i="7"/>
  <c r="J101" i="7" s="1"/>
  <c r="R291" i="7"/>
  <c r="T291" i="7"/>
  <c r="T125" i="7" s="1"/>
  <c r="T124" i="7" s="1"/>
  <c r="T136" i="2"/>
  <c r="T151" i="5"/>
  <c r="T128" i="5" s="1"/>
  <c r="T127" i="5" s="1"/>
  <c r="BK136" i="6"/>
  <c r="J136" i="6" s="1"/>
  <c r="J99" i="6" s="1"/>
  <c r="R492" i="6"/>
  <c r="T645" i="6"/>
  <c r="R783" i="6"/>
  <c r="BK983" i="6"/>
  <c r="J983" i="6" s="1"/>
  <c r="J108" i="6" s="1"/>
  <c r="BK1005" i="6"/>
  <c r="J1005" i="6"/>
  <c r="J110" i="6" s="1"/>
  <c r="R1005" i="6"/>
  <c r="R1004" i="6"/>
  <c r="BK139" i="8"/>
  <c r="J139" i="8" s="1"/>
  <c r="J102" i="8" s="1"/>
  <c r="P139" i="8"/>
  <c r="P138" i="8"/>
  <c r="P125" i="8" s="1"/>
  <c r="AU105" i="1" s="1"/>
  <c r="R139" i="8"/>
  <c r="R138" i="8" s="1"/>
  <c r="R125" i="8" s="1"/>
  <c r="T139" i="8"/>
  <c r="T138" i="8" s="1"/>
  <c r="T125" i="8" s="1"/>
  <c r="BK149" i="5"/>
  <c r="J149" i="5" s="1"/>
  <c r="J103" i="5" s="1"/>
  <c r="BK136" i="5"/>
  <c r="J136" i="5" s="1"/>
  <c r="J101" i="5" s="1"/>
  <c r="BK640" i="6"/>
  <c r="J640" i="6"/>
  <c r="J104" i="6"/>
  <c r="BK124" i="4"/>
  <c r="J124" i="4"/>
  <c r="J100" i="4" s="1"/>
  <c r="BK129" i="5"/>
  <c r="J129" i="5"/>
  <c r="J100" i="5" s="1"/>
  <c r="BK168" i="5"/>
  <c r="J168" i="5"/>
  <c r="J105" i="5" s="1"/>
  <c r="BK283" i="7"/>
  <c r="BK125" i="7" s="1"/>
  <c r="J125" i="7" s="1"/>
  <c r="J98" i="7" s="1"/>
  <c r="BK299" i="7"/>
  <c r="J299" i="7" s="1"/>
  <c r="J102" i="7" s="1"/>
  <c r="BK143" i="5"/>
  <c r="J143" i="5" s="1"/>
  <c r="J102" i="5" s="1"/>
  <c r="BK127" i="8"/>
  <c r="J127" i="8" s="1"/>
  <c r="J100" i="8" s="1"/>
  <c r="BK161" i="8"/>
  <c r="J161" i="8"/>
  <c r="J103" i="8"/>
  <c r="E113" i="8"/>
  <c r="BE135" i="8"/>
  <c r="BE140" i="8"/>
  <c r="BE153" i="8"/>
  <c r="BE146" i="8"/>
  <c r="BE155" i="8"/>
  <c r="J91" i="8"/>
  <c r="J122" i="8"/>
  <c r="BE128" i="8"/>
  <c r="BE149" i="8"/>
  <c r="BE162" i="8"/>
  <c r="F94" i="8"/>
  <c r="BE151" i="8"/>
  <c r="BE157" i="8"/>
  <c r="J90" i="7"/>
  <c r="BE202" i="7"/>
  <c r="BK1004" i="6"/>
  <c r="J1004" i="6"/>
  <c r="J109" i="6" s="1"/>
  <c r="BK1013" i="6"/>
  <c r="J1013" i="6"/>
  <c r="J111" i="6" s="1"/>
  <c r="BE169" i="7"/>
  <c r="BE192" i="7"/>
  <c r="BE234" i="7"/>
  <c r="E84" i="7"/>
  <c r="BE160" i="7"/>
  <c r="BE162" i="7"/>
  <c r="BE207" i="7"/>
  <c r="BE249" i="7"/>
  <c r="BE256" i="7"/>
  <c r="BE284" i="7"/>
  <c r="BE144" i="7"/>
  <c r="BE151" i="7"/>
  <c r="BE224" i="7"/>
  <c r="BE272" i="7"/>
  <c r="F93" i="7"/>
  <c r="J121" i="7"/>
  <c r="BE212" i="7"/>
  <c r="BE230" i="7"/>
  <c r="BE243" i="7"/>
  <c r="BE260" i="7"/>
  <c r="BE267" i="7"/>
  <c r="BE269" i="7"/>
  <c r="BE127" i="7"/>
  <c r="BE184" i="7"/>
  <c r="BE240" i="7"/>
  <c r="BE274" i="7"/>
  <c r="BE278" i="7"/>
  <c r="BE297" i="7"/>
  <c r="BE300" i="7"/>
  <c r="BE177" i="7"/>
  <c r="BE238" i="7"/>
  <c r="BE246" i="7"/>
  <c r="BE254" i="7"/>
  <c r="BE263" i="7"/>
  <c r="BE280" i="7"/>
  <c r="BE292" i="7"/>
  <c r="E84" i="6"/>
  <c r="BE162" i="6"/>
  <c r="BE181" i="6"/>
  <c r="BE197" i="6"/>
  <c r="BE217" i="6"/>
  <c r="BE326" i="6"/>
  <c r="BE365" i="6"/>
  <c r="BE420" i="6"/>
  <c r="BE451" i="6"/>
  <c r="BE486" i="6"/>
  <c r="BE493" i="6"/>
  <c r="BE501" i="6"/>
  <c r="BE610" i="6"/>
  <c r="BE618" i="6"/>
  <c r="BE671" i="6"/>
  <c r="BE246" i="6"/>
  <c r="BE249" i="6"/>
  <c r="BE254" i="6"/>
  <c r="BE256" i="6"/>
  <c r="BE261" i="6"/>
  <c r="BE270" i="6"/>
  <c r="BE397" i="6"/>
  <c r="BE432" i="6"/>
  <c r="BE515" i="6"/>
  <c r="BE541" i="6"/>
  <c r="BE704" i="6"/>
  <c r="BE708" i="6"/>
  <c r="BE716" i="6"/>
  <c r="BE772" i="6"/>
  <c r="BE802" i="6"/>
  <c r="BE927" i="6"/>
  <c r="BE228" i="6"/>
  <c r="BE230" i="6"/>
  <c r="BE400" i="6"/>
  <c r="BE403" i="6"/>
  <c r="BE407" i="6"/>
  <c r="BE439" i="6"/>
  <c r="BE459" i="6"/>
  <c r="BE464" i="6"/>
  <c r="BE470" i="6"/>
  <c r="BE525" i="6"/>
  <c r="BE527" i="6"/>
  <c r="BE604" i="6"/>
  <c r="BE607" i="6"/>
  <c r="BE718" i="6"/>
  <c r="BE722" i="6"/>
  <c r="BE730" i="6"/>
  <c r="BE754" i="6"/>
  <c r="BE781" i="6"/>
  <c r="BE832" i="6"/>
  <c r="BE834" i="6"/>
  <c r="BE840" i="6"/>
  <c r="BE862" i="6"/>
  <c r="BE1000" i="6"/>
  <c r="J90" i="6"/>
  <c r="BE137" i="6"/>
  <c r="BE177" i="6"/>
  <c r="BE291" i="6"/>
  <c r="BE497" i="6"/>
  <c r="BE517" i="6"/>
  <c r="BE520" i="6"/>
  <c r="BE550" i="6"/>
  <c r="BE636" i="6"/>
  <c r="BE816" i="6"/>
  <c r="BE822" i="6"/>
  <c r="BE847" i="6"/>
  <c r="BE929" i="6"/>
  <c r="BE932" i="6"/>
  <c r="BE988" i="6"/>
  <c r="BE1012" i="6"/>
  <c r="BE522" i="6"/>
  <c r="BE529" i="6"/>
  <c r="BE571" i="6"/>
  <c r="BE684" i="6"/>
  <c r="BE686" i="6"/>
  <c r="BE774" i="6"/>
  <c r="BE784" i="6"/>
  <c r="BE798" i="6"/>
  <c r="BE800" i="6"/>
  <c r="BE843" i="6"/>
  <c r="BE866" i="6"/>
  <c r="BE919" i="6"/>
  <c r="BE923" i="6"/>
  <c r="BE995" i="6"/>
  <c r="BE1010" i="6"/>
  <c r="F131" i="6"/>
  <c r="BE151" i="6"/>
  <c r="BE205" i="6"/>
  <c r="BE235" i="6"/>
  <c r="BE238" i="6"/>
  <c r="BE368" i="6"/>
  <c r="BE374" i="6"/>
  <c r="BE449" i="6"/>
  <c r="BE456" i="6"/>
  <c r="BE476" i="6"/>
  <c r="BE532" i="6"/>
  <c r="BE677" i="6"/>
  <c r="BE692" i="6"/>
  <c r="BE702" i="6"/>
  <c r="BE768" i="6"/>
  <c r="BE770" i="6"/>
  <c r="BE790" i="6"/>
  <c r="BE898" i="6"/>
  <c r="BE904" i="6"/>
  <c r="BE908" i="6"/>
  <c r="BE914" i="6"/>
  <c r="BE962" i="6"/>
  <c r="BE966" i="6"/>
  <c r="BE984" i="6"/>
  <c r="BE169" i="6"/>
  <c r="BE173" i="6"/>
  <c r="BE187" i="6"/>
  <c r="BE285" i="6"/>
  <c r="BE314" i="6"/>
  <c r="BE504" i="6"/>
  <c r="BE508" i="6"/>
  <c r="BE510" i="6"/>
  <c r="BE513" i="6"/>
  <c r="BE545" i="6"/>
  <c r="BE552" i="6"/>
  <c r="BE561" i="6"/>
  <c r="BE566" i="6"/>
  <c r="BE620" i="6"/>
  <c r="BE627" i="6"/>
  <c r="BE641" i="6"/>
  <c r="BE646" i="6"/>
  <c r="BE651" i="6"/>
  <c r="BE659" i="6"/>
  <c r="BE666" i="6"/>
  <c r="BE712" i="6"/>
  <c r="BE736" i="6"/>
  <c r="BE760" i="6"/>
  <c r="BE762" i="6"/>
  <c r="BE766" i="6"/>
  <c r="BE779" i="6"/>
  <c r="BE837" i="6"/>
  <c r="BE945" i="6"/>
  <c r="BE972" i="6"/>
  <c r="BE1006" i="6"/>
  <c r="BE1022" i="6"/>
  <c r="BE1032" i="6"/>
  <c r="J93" i="6"/>
  <c r="BE157" i="6"/>
  <c r="BE274" i="6"/>
  <c r="BE345" i="6"/>
  <c r="BE347" i="6"/>
  <c r="BE445" i="6"/>
  <c r="BE576" i="6"/>
  <c r="BE580" i="6"/>
  <c r="BE597" i="6"/>
  <c r="BE614" i="6"/>
  <c r="BE629" i="6"/>
  <c r="BE656" i="6"/>
  <c r="BE675" i="6"/>
  <c r="BE690" i="6"/>
  <c r="BE696" i="6"/>
  <c r="BE741" i="6"/>
  <c r="BE756" i="6"/>
  <c r="BE758" i="6"/>
  <c r="BE849" i="6"/>
  <c r="BE854" i="6"/>
  <c r="BE857" i="6"/>
  <c r="BE871" i="6"/>
  <c r="BE888" i="6"/>
  <c r="BE916" i="6"/>
  <c r="BE979" i="6"/>
  <c r="BE1015" i="6"/>
  <c r="BE1018" i="6"/>
  <c r="BE1020" i="6"/>
  <c r="BE1027" i="6"/>
  <c r="BE1035" i="6"/>
  <c r="E85" i="5"/>
  <c r="J94" i="5"/>
  <c r="J91" i="5"/>
  <c r="BE137" i="5"/>
  <c r="BE161" i="5"/>
  <c r="BK123" i="4"/>
  <c r="J123" i="4"/>
  <c r="J99" i="4"/>
  <c r="F94" i="5"/>
  <c r="BE152" i="5"/>
  <c r="BE157" i="5"/>
  <c r="BE144" i="5"/>
  <c r="BE169" i="5"/>
  <c r="BE130" i="5"/>
  <c r="BE150" i="5"/>
  <c r="J124" i="3"/>
  <c r="J100" i="3" s="1"/>
  <c r="E85" i="4"/>
  <c r="F94" i="4"/>
  <c r="J116" i="4"/>
  <c r="BK122" i="3"/>
  <c r="J122" i="3" s="1"/>
  <c r="J98" i="3" s="1"/>
  <c r="J94" i="4"/>
  <c r="BE125" i="4"/>
  <c r="J94" i="3"/>
  <c r="J116" i="3"/>
  <c r="BE125" i="3"/>
  <c r="BE136" i="3"/>
  <c r="BK123" i="2"/>
  <c r="J123" i="2"/>
  <c r="J98" i="2"/>
  <c r="E85" i="3"/>
  <c r="F94" i="3"/>
  <c r="BE131" i="3"/>
  <c r="BB97" i="1"/>
  <c r="BE134" i="3"/>
  <c r="E84" i="2"/>
  <c r="J90" i="2"/>
  <c r="J93" i="2"/>
  <c r="F119" i="2"/>
  <c r="BE139" i="2"/>
  <c r="BE144" i="2"/>
  <c r="BE150" i="2"/>
  <c r="BE125" i="2"/>
  <c r="BE132" i="2"/>
  <c r="BE137" i="2"/>
  <c r="BE142" i="2"/>
  <c r="BE148" i="2"/>
  <c r="BE152" i="2"/>
  <c r="BE157" i="2"/>
  <c r="AW96" i="1"/>
  <c r="BA96" i="1"/>
  <c r="BB96" i="1"/>
  <c r="BD96" i="1"/>
  <c r="BD95" i="1" s="1"/>
  <c r="AS94" i="1"/>
  <c r="J35" i="4"/>
  <c r="AV99" i="1"/>
  <c r="AT99" i="1"/>
  <c r="AY98" i="1"/>
  <c r="F36" i="6"/>
  <c r="BA103" i="1" s="1"/>
  <c r="J36" i="3"/>
  <c r="AW97" i="1"/>
  <c r="F38" i="5"/>
  <c r="BC101" i="1"/>
  <c r="BC100" i="1"/>
  <c r="AY100" i="1" s="1"/>
  <c r="F39" i="6"/>
  <c r="BD103" i="1" s="1"/>
  <c r="BB95" i="1"/>
  <c r="AX95" i="1"/>
  <c r="F36" i="4"/>
  <c r="BA99" i="1"/>
  <c r="BA98" i="1"/>
  <c r="AW98" i="1" s="1"/>
  <c r="J36" i="5"/>
  <c r="AW101" i="1" s="1"/>
  <c r="J36" i="7"/>
  <c r="AW104" i="1"/>
  <c r="F39" i="7"/>
  <c r="BD104" i="1" s="1"/>
  <c r="F36" i="8"/>
  <c r="BA105" i="1" s="1"/>
  <c r="F37" i="8"/>
  <c r="BB105" i="1" s="1"/>
  <c r="F39" i="3"/>
  <c r="BD97" i="1"/>
  <c r="F36" i="5"/>
  <c r="BA101" i="1"/>
  <c r="BA100" i="1" s="1"/>
  <c r="AW100" i="1" s="1"/>
  <c r="J36" i="6"/>
  <c r="AW103" i="1"/>
  <c r="F36" i="3"/>
  <c r="BA97" i="1" s="1"/>
  <c r="F39" i="5"/>
  <c r="BD101" i="1"/>
  <c r="BD100" i="1" s="1"/>
  <c r="F38" i="6"/>
  <c r="BC103" i="1"/>
  <c r="F38" i="2"/>
  <c r="BC96" i="1" s="1"/>
  <c r="F37" i="5"/>
  <c r="BB101" i="1" s="1"/>
  <c r="BB100" i="1" s="1"/>
  <c r="AX100" i="1" s="1"/>
  <c r="F37" i="7"/>
  <c r="BB104" i="1"/>
  <c r="F38" i="7"/>
  <c r="BC104" i="1" s="1"/>
  <c r="F36" i="7"/>
  <c r="BA104" i="1" s="1"/>
  <c r="F39" i="8"/>
  <c r="BD105" i="1" s="1"/>
  <c r="J36" i="8"/>
  <c r="AW105" i="1"/>
  <c r="F38" i="8"/>
  <c r="BC105" i="1" s="1"/>
  <c r="F38" i="3"/>
  <c r="BC97" i="1" s="1"/>
  <c r="AX98" i="1"/>
  <c r="F37" i="6"/>
  <c r="BB103" i="1"/>
  <c r="BA95" i="1" l="1"/>
  <c r="AW95" i="1" s="1"/>
  <c r="J283" i="7"/>
  <c r="J100" i="7" s="1"/>
  <c r="R123" i="2"/>
  <c r="R122" i="2"/>
  <c r="P135" i="6"/>
  <c r="P134" i="6"/>
  <c r="AU103" i="1"/>
  <c r="T135" i="6"/>
  <c r="T134" i="6" s="1"/>
  <c r="T123" i="2"/>
  <c r="T122" i="2" s="1"/>
  <c r="P125" i="7"/>
  <c r="P124" i="7"/>
  <c r="AU104" i="1"/>
  <c r="R135" i="6"/>
  <c r="R134" i="6"/>
  <c r="BK135" i="6"/>
  <c r="J135" i="6"/>
  <c r="J98" i="6"/>
  <c r="BK128" i="5"/>
  <c r="BK127" i="5"/>
  <c r="J127" i="5"/>
  <c r="J32" i="5" s="1"/>
  <c r="AG101" i="1" s="1"/>
  <c r="BK126" i="8"/>
  <c r="J126" i="8"/>
  <c r="J99" i="8" s="1"/>
  <c r="BK138" i="8"/>
  <c r="J138" i="8"/>
  <c r="J101" i="8"/>
  <c r="BK124" i="7"/>
  <c r="J124" i="7"/>
  <c r="J32" i="7" s="1"/>
  <c r="AG104" i="1" s="1"/>
  <c r="BK134" i="6"/>
  <c r="J134" i="6"/>
  <c r="J32" i="6" s="1"/>
  <c r="AG103" i="1" s="1"/>
  <c r="BK122" i="4"/>
  <c r="J122" i="4"/>
  <c r="BK122" i="2"/>
  <c r="J122" i="2"/>
  <c r="F35" i="2"/>
  <c r="AZ96" i="1" s="1"/>
  <c r="J32" i="3"/>
  <c r="AG97" i="1"/>
  <c r="J32" i="4"/>
  <c r="AG99" i="1"/>
  <c r="AG98" i="1"/>
  <c r="F35" i="6"/>
  <c r="AZ103" i="1" s="1"/>
  <c r="J35" i="2"/>
  <c r="AV96" i="1"/>
  <c r="AT96" i="1"/>
  <c r="J35" i="6"/>
  <c r="AV103" i="1" s="1"/>
  <c r="AT103" i="1" s="1"/>
  <c r="AU95" i="1"/>
  <c r="BC95" i="1"/>
  <c r="AY95" i="1" s="1"/>
  <c r="J35" i="3"/>
  <c r="AV97" i="1"/>
  <c r="AT97" i="1"/>
  <c r="J35" i="5"/>
  <c r="AV101" i="1"/>
  <c r="AT101" i="1"/>
  <c r="F35" i="8"/>
  <c r="AZ105" i="1"/>
  <c r="J32" i="2"/>
  <c r="AG96" i="1"/>
  <c r="F35" i="3"/>
  <c r="AZ97" i="1"/>
  <c r="F35" i="7"/>
  <c r="AZ104" i="1"/>
  <c r="F35" i="4"/>
  <c r="AZ99" i="1"/>
  <c r="AZ98" i="1"/>
  <c r="AV98" i="1"/>
  <c r="AT98" i="1" s="1"/>
  <c r="J35" i="7"/>
  <c r="AV104" i="1"/>
  <c r="AT104" i="1"/>
  <c r="F35" i="5"/>
  <c r="AZ101" i="1"/>
  <c r="AZ100" i="1"/>
  <c r="AV100" i="1"/>
  <c r="AT100" i="1" s="1"/>
  <c r="BA102" i="1"/>
  <c r="AW102" i="1"/>
  <c r="BD102" i="1"/>
  <c r="BB102" i="1"/>
  <c r="AX102" i="1"/>
  <c r="BC102" i="1"/>
  <c r="AY102" i="1" s="1"/>
  <c r="J35" i="8"/>
  <c r="AV105" i="1"/>
  <c r="AT105" i="1"/>
  <c r="AG100" i="1" l="1"/>
  <c r="AN100" i="1" s="1"/>
  <c r="AN101" i="1"/>
  <c r="J128" i="5"/>
  <c r="J99" i="5"/>
  <c r="J98" i="5"/>
  <c r="BK125" i="8"/>
  <c r="J125" i="8"/>
  <c r="J98" i="8"/>
  <c r="AN104" i="1"/>
  <c r="J97" i="7"/>
  <c r="AN103" i="1"/>
  <c r="J97" i="6"/>
  <c r="J41" i="7"/>
  <c r="J41" i="6"/>
  <c r="AN98" i="1"/>
  <c r="J41" i="4"/>
  <c r="J98" i="4"/>
  <c r="J41" i="5"/>
  <c r="AN99" i="1"/>
  <c r="AN97" i="1"/>
  <c r="AN96" i="1"/>
  <c r="J97" i="2"/>
  <c r="J41" i="3"/>
  <c r="J41" i="2"/>
  <c r="AU102" i="1"/>
  <c r="AZ95" i="1"/>
  <c r="AG95" i="1"/>
  <c r="BD94" i="1"/>
  <c r="W33" i="1" s="1"/>
  <c r="BA94" i="1"/>
  <c r="W30" i="1"/>
  <c r="BC94" i="1"/>
  <c r="AY94" i="1" s="1"/>
  <c r="BB94" i="1"/>
  <c r="W31" i="1"/>
  <c r="AZ102" i="1"/>
  <c r="AV102" i="1"/>
  <c r="AT102" i="1"/>
  <c r="AU94" i="1" l="1"/>
  <c r="J32" i="8"/>
  <c r="AG105" i="1"/>
  <c r="AG102" i="1"/>
  <c r="AG94" i="1"/>
  <c r="AK26" i="1"/>
  <c r="AW94" i="1"/>
  <c r="AK30" i="1"/>
  <c r="AX94" i="1"/>
  <c r="AZ94" i="1"/>
  <c r="AV94" i="1"/>
  <c r="AK29" i="1"/>
  <c r="AV95" i="1"/>
  <c r="AT95" i="1"/>
  <c r="AN95" i="1"/>
  <c r="W32" i="1"/>
  <c r="J41" i="8" l="1"/>
  <c r="AK35" i="1"/>
  <c r="AN105" i="1"/>
  <c r="AN102" i="1"/>
  <c r="W29" i="1"/>
  <c r="AT94" i="1"/>
  <c r="AN94" i="1"/>
</calcChain>
</file>

<file path=xl/sharedStrings.xml><?xml version="1.0" encoding="utf-8"?>
<sst xmlns="http://schemas.openxmlformats.org/spreadsheetml/2006/main" count="14126" uniqueCount="1820">
  <si>
    <t>Export Komplet</t>
  </si>
  <si>
    <t/>
  </si>
  <si>
    <t>2.0</t>
  </si>
  <si>
    <t>ZAMOK</t>
  </si>
  <si>
    <t>False</t>
  </si>
  <si>
    <t>{f5a05d4f-409e-4434-aca0-5d6b7c4b9af5}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</si>
  <si>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</si>
  <si>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</si>
  <si>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</si>
  <si>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</si>
  <si>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</si>
  <si>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</si>
  <si>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</si>
  <si>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</si>
  <si>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25014-1pz-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</si>
  <si>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</si>
  <si>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</si>
  <si>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MĚSTO ŠTERNBERK - CYKLISTICKÉ KOMUNIKACE - dělené výdaje - ÚSEK 5</t>
  </si>
  <si>
    <t>KSO:</t>
  </si>
  <si>
    <t>822 22 76</t>
  </si>
  <si>
    <t>CC-CZ:</t>
  </si>
  <si>
    <t>21121</t>
  </si>
  <si>
    <t>Místo:</t>
  </si>
  <si>
    <t>ŠTERNBERK. ul. Olomoucká</t>
  </si>
  <si>
    <t>Datum:</t>
  </si>
  <si>
    <t>24. 4. 2025</t>
  </si>
  <si>
    <t>CZ-CPV:</t>
  </si>
  <si>
    <t>45233100-0</t>
  </si>
  <si>
    <t>CZ-CPA:</t>
  </si>
  <si>
    <t>42.11.20</t>
  </si>
  <si>
    <t>Zadavatel:</t>
  </si>
  <si>
    <t>IČ:</t>
  </si>
  <si>
    <t>00299529</t>
  </si>
  <si>
    <t>Město Šternberk, Horní nám.16, 785 01 Šternberk</t>
  </si>
  <si>
    <t>DIČ:</t>
  </si>
  <si>
    <t>CZ00299529</t>
  </si>
  <si>
    <t>Uchazeč:</t>
  </si>
  <si>
    <t>Vyplň údaj</t>
  </si>
  <si>
    <t>Projektant:</t>
  </si>
  <si>
    <t>62361457</t>
  </si>
  <si>
    <t>EPROJEKT s.r.o., Na Hrázi 781/15, Přerov I-Město</t>
  </si>
  <si>
    <t>CZ62361457</t>
  </si>
  <si>
    <t>True</t>
  </si>
  <si>
    <t>Zpracovatel:</t>
  </si>
  <si>
    <t xml:space="preserve"> </t>
  </si>
  <si>
    <t>Poznámka:</t>
  </si>
  <si>
    <t xml:space="preserve">Soupis prací je sestaven za využití položek Cenové soustavy ÚRS  CÚ 2023-01. Cenové a technické podmínky položek CS, které nejsou uvedeny v soupisu prací  jsou neomezeně dálkově k dispozici na www.cs-urs.cz. Plný popis položek a poznámky k souborům cen jsou uvedeny v jednotlivých cenících ÚRS. Položky soupisu prací, které mají ve sloupci "Cenová soustava" uveden údaj " vlastní ", nepochází z CS. Tyto položky byly vytvořeny pouze pro tento rozpočet a nenacházejí se v žádné cenové soustavě.Pokud byl v rozpočtu uveden konkrétní obchodní název materiálu nebo výrobku, byl použit s cílem zadavatele stanovit minimální kvalitativní standard. Uchazeč o veřejnou zakázku je oprávněn navrhnout a použít kvalitativně a technicky obdobných řešení, která nesníží užitnou hodnotu a kvalitu díla, při zachování jakostních a bezpečnostních parametrů výrobků._x000D_
VÝKAZ VÝMĚR, který se vztahuje k více položkám je nahrazen odpovídajícím slovem  "FIGUROU".  Figura je uvedena ve sloupci "Kód" v položce, kde byla spočítána.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</si>
  <si>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</si>
  <si>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</si>
  <si>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</si>
  <si>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</si>
  <si>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</si>
  <si>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</si>
  <si>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</si>
  <si>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</si>
  <si>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</si>
  <si>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</si>
  <si>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</si>
  <si>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</si>
  <si>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</si>
  <si>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</si>
  <si>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</si>
  <si>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</si>
  <si>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</si>
  <si>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</si>
  <si>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</si>
  <si>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</si>
  <si>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</si>
  <si>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</si>
  <si>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</si>
  <si>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</si>
  <si>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</si>
  <si>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</si>
  <si>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</si>
  <si>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</si>
  <si>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</si>
  <si>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</si>
  <si>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</si>
  <si>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</si>
  <si>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</si>
  <si>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</si>
  <si>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</si>
  <si>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</si>
  <si>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</si>
  <si>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</si>
  <si>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</si>
  <si>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</si>
  <si>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</si>
  <si>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</si>
  <si>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</si>
  <si>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</si>
  <si>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01-A</t>
  </si>
  <si>
    <t>Přímé hlavní výdaje</t>
  </si>
  <si>
    <t>ING</t>
  </si>
  <si>
    <t>1</t>
  </si>
  <si>
    <t>{65670aea-ccab-4353-b29c-8cc77954ebc8}</t>
  </si>
  <si>
    <t>2</t>
  </si>
  <si>
    <t>/</t>
  </si>
  <si>
    <t>SO 101.1-A</t>
  </si>
  <si>
    <t>KOMUNIKACE A ZPEVNĚNÉ PLOCHY I  - hlavní část</t>
  </si>
  <si>
    <t>Soupis</t>
  </si>
  <si>
    <t>{f03ddb82-f615-4acb-ac82-d44f0791523b}</t>
  </si>
  <si>
    <t>VON-A</t>
  </si>
  <si>
    <t>VEDLEJŠÍ A OSTATNÍ NÁKLADY  - hlavní část</t>
  </si>
  <si>
    <t>{743d7ebb-a0ec-48e3-b9cb-fb01e1e3bc33}</t>
  </si>
  <si>
    <t>02-B</t>
  </si>
  <si>
    <t>Přímé doprovodné výdaje</t>
  </si>
  <si>
    <t>{083a01f3-2aef-4370-8349-62a82c869e80}</t>
  </si>
  <si>
    <t>VON-B</t>
  </si>
  <si>
    <t>VEDLEJŠÍ A OSTATNÍ NÁKLADY  - doprovodná část</t>
  </si>
  <si>
    <t>{e310b1f6-6d04-4625-a5fb-b61c01d9359c}</t>
  </si>
  <si>
    <t>03-C</t>
  </si>
  <si>
    <t>Nepřímé náklady</t>
  </si>
  <si>
    <t>{5e1a89de-1fca-489c-bb74-7d434055fe17}</t>
  </si>
  <si>
    <t>VON-C</t>
  </si>
  <si>
    <t>VEDLEJŠÍ A OSTATNÍ NÁKLADY  - nepřímá část</t>
  </si>
  <si>
    <t>{15aa42c9-f22d-48cd-963d-f13490d8c8b2}</t>
  </si>
  <si>
    <t>04-D</t>
  </si>
  <si>
    <t>Nezpůsobilé výdaje</t>
  </si>
  <si>
    <t>{e5c7dc55-1a1e-41ef-8e62-31c1a787e4fa}</t>
  </si>
  <si>
    <t>SO 101.1-D</t>
  </si>
  <si>
    <t>KOMUNIKACE A ZPEVNĚNÉ PLOCHY I  - nezpůsobilé výdaje</t>
  </si>
  <si>
    <t>{6b4f6d25-2b8b-4c4c-b4a8-daa6a1656dea}</t>
  </si>
  <si>
    <t>SO 801-D</t>
  </si>
  <si>
    <t>SADOVÉ ÚPRAVY - nezpůsobilé výdaje</t>
  </si>
  <si>
    <t>{24faf37f-96f9-423c-9a8b-bccac56ebd90}</t>
  </si>
  <si>
    <t>823 27</t>
  </si>
  <si>
    <t>VON-D</t>
  </si>
  <si>
    <t>VEDLEJŠÍ A OSTATNÍ NÁKLADY - nezpůsobilé výdaje</t>
  </si>
  <si>
    <t>{fd56f9f6-1865-4a0c-846c-5fcfeb09b368}</t>
  </si>
  <si>
    <t>SUTbetSYPK5h</t>
  </si>
  <si>
    <t>0,08</t>
  </si>
  <si>
    <t>tZNACKYinv5h</t>
  </si>
  <si>
    <t>0,025</t>
  </si>
  <si>
    <t>KRYCÍ LIST SOUPISU PRACÍ</t>
  </si>
  <si>
    <t>Objekt:</t>
  </si>
  <si>
    <t>01-A - Přímé hlavní výdaje</t>
  </si>
  <si>
    <t>Soupis:</t>
  </si>
  <si>
    <t>SO 101.1-A - KOMUNIKACE A ZPEVNĚNÉ PLOCHY I  - hlavní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</si>
  <si>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</si>
  <si>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</si>
  <si>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</si>
  <si>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</si>
  <si>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</si>
  <si>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</si>
  <si>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</si>
  <si>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</si>
  <si>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</si>
  <si>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</si>
  <si>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</si>
  <si>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</si>
  <si>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</si>
  <si>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</si>
  <si>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</si>
  <si>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</si>
  <si>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</si>
  <si>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</si>
  <si>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</si>
  <si>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</si>
  <si>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</si>
  <si>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</si>
  <si>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</si>
  <si>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</si>
  <si>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</si>
  <si>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</si>
  <si>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</si>
  <si>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966006132</t>
  </si>
  <si>
    <t>Odstranění značek dopravních nebo orientačních se sloupky s betonovými patkami</t>
  </si>
  <si>
    <t>kus</t>
  </si>
  <si>
    <t>CS ÚRS 2023 01</t>
  </si>
  <si>
    <t>4</t>
  </si>
  <si>
    <t>-1868808316</t>
  </si>
  <si>
    <t>VV</t>
  </si>
  <si>
    <t>" Výkaz výměr (VV) dle:  "</t>
  </si>
  <si>
    <t>" tabulky SPECIFIKACE - SO 101.1 - Komunikace a ZP I-úsek  V.  (příloha projektu)"</t>
  </si>
  <si>
    <t xml:space="preserve">       " výpis pro Hlavní  část: úsek V. "</t>
  </si>
  <si>
    <t>" 117/ úsek V./ DM sloupky SDZ "      1</t>
  </si>
  <si>
    <t xml:space="preserve">" v NV= pol. specifikace 343/ úsek V/ sdz   - zpět.osazení cedule /nová patka+sloupek /1 ks"   </t>
  </si>
  <si>
    <t>Součet</t>
  </si>
  <si>
    <t>966006211</t>
  </si>
  <si>
    <t>Odstranění svislých dopravních značek ze sloupů, sloupků nebo konzol</t>
  </si>
  <si>
    <t>-360305492</t>
  </si>
  <si>
    <t>" 117/ úsek V./ DM cedule  SDZ "      1</t>
  </si>
  <si>
    <t xml:space="preserve">" v NV= pol. specifikace 343/ úsek V/ sdz   - zpět.osazení stáv.cedule /nová patka+sloupek /1 ks"   </t>
  </si>
  <si>
    <t>997</t>
  </si>
  <si>
    <t>Přesun sutě</t>
  </si>
  <si>
    <t>3</t>
  </si>
  <si>
    <t>997221551</t>
  </si>
  <si>
    <t>Vodorovná doprava suti ze sypkých materiálů do 1 km</t>
  </si>
  <si>
    <t>t</t>
  </si>
  <si>
    <t>337880933</t>
  </si>
  <si>
    <t>997221559</t>
  </si>
  <si>
    <t>Příplatek ZKD 1 km u vodorovné dopravy suti ze sypkých materiálů</t>
  </si>
  <si>
    <t>1642657743</t>
  </si>
  <si>
    <t>" odvoz na recyklační skládku "</t>
  </si>
  <si>
    <t>SUTbetSYPK5h*(4-1)</t>
  </si>
  <si>
    <t>5</t>
  </si>
  <si>
    <t>997221561</t>
  </si>
  <si>
    <t>Vodorovná doprava suti z kusových materiálů do 1 km</t>
  </si>
  <si>
    <t>1871820743</t>
  </si>
  <si>
    <t>6</t>
  </si>
  <si>
    <t>997221569</t>
  </si>
  <si>
    <t>Příplatek ZKD 1 km u vodorovné dopravy suti z kusových materiálů</t>
  </si>
  <si>
    <t>1429447406</t>
  </si>
  <si>
    <t>" sklad investora TS-Š"</t>
  </si>
  <si>
    <t>tZNACKYinv5h*(3-1)</t>
  </si>
  <si>
    <t>7</t>
  </si>
  <si>
    <t>99722161-01</t>
  </si>
  <si>
    <t>Nakládání suti z kusových materiálů  na dopravní prostředky pro vodorovnou dopravu</t>
  </si>
  <si>
    <t xml:space="preserve"> vlastní</t>
  </si>
  <si>
    <t>-303358511</t>
  </si>
  <si>
    <t>8</t>
  </si>
  <si>
    <t>997221611</t>
  </si>
  <si>
    <t>Nakládání suti na dopravní prostředky pro vodorovnou dopravu</t>
  </si>
  <si>
    <t>1068559391</t>
  </si>
  <si>
    <t>997221861-1</t>
  </si>
  <si>
    <t>Poplatek za uložení stavebního odpadu na recyklační skládce (skládkovné) z prostého betonu pod kódem 17 01 01. - kusy do 0,5m</t>
  </si>
  <si>
    <t>580631252</t>
  </si>
  <si>
    <t>" bet. suť  sypká "</t>
  </si>
  <si>
    <t>" bet. patky značek SDZ   1ks"                          (0,082-0,0025)*1</t>
  </si>
  <si>
    <t>Mezisoučet</t>
  </si>
  <si>
    <t>10</t>
  </si>
  <si>
    <t>99722187-01</t>
  </si>
  <si>
    <t>DODAVATEL NACENÍ částkou 1 Kč (bez DPH) /t  -  Poplatek za uložení stavebního odpadu - skládka investora</t>
  </si>
  <si>
    <t>-1442655396</t>
  </si>
  <si>
    <t>" očištěné vrácené DM materiály  investorovi nebo správci komunikace "</t>
  </si>
  <si>
    <t>"  (do skladu Technick.služeb Štenberk-TSŠ) "</t>
  </si>
  <si>
    <t>" značky SDZ :  1*sloupek  "        1*0,025</t>
  </si>
  <si>
    <t>" v NV= pol. specifikace 343/ úsek V/ sdz   - zpět.osazení stáv.cedule /nová patka+sloupek /1 ks   "</t>
  </si>
  <si>
    <t>VON-A - VEDLEJŠÍ A OSTATNÍ NÁKLADY  - hlavní část</t>
  </si>
  <si>
    <t>VRN - Vedlejší rozpočtové náklady</t>
  </si>
  <si>
    <t xml:space="preserve">    VRN1 - Průzkumné, zeměměřičské a projektové práce</t>
  </si>
  <si>
    <t>VRN</t>
  </si>
  <si>
    <t>Vedlejší rozpočtové náklady</t>
  </si>
  <si>
    <t>VRN1</t>
  </si>
  <si>
    <t>Průzkumné, zeměměřičské a projektové práce</t>
  </si>
  <si>
    <t>012103000-A</t>
  </si>
  <si>
    <t>Geodetické práce před výstavbou - související s výstavbou stezky</t>
  </si>
  <si>
    <t>kpl</t>
  </si>
  <si>
    <t>1024</t>
  </si>
  <si>
    <t>-65995486</t>
  </si>
  <si>
    <t>" Vytyčení  vlastnické hranice pozemků před stavbou  "</t>
  </si>
  <si>
    <t>" včetně trvalé stabilizace  lomových bodů "</t>
  </si>
  <si>
    <t>" výkr. C-002.2-Koordinacní situační výkres -část 2 "</t>
  </si>
  <si>
    <t>" výkr. D 1.1-101 -1-02-006-6   Vytycovaci schema cast 4 +detaily "</t>
  </si>
  <si>
    <t>" komplet / 1 etapa, ul. Olomoucká/ úsek V. "          1</t>
  </si>
  <si>
    <t>012203000-A</t>
  </si>
  <si>
    <t>Geodetické práce při provádění stavby - související s výstavbou stezky</t>
  </si>
  <si>
    <t>-349010899</t>
  </si>
  <si>
    <t>" Vytýčení objektů stavby a pevných  vytyč. bodů vč. fixace a obnov. zhotovitelem "</t>
  </si>
  <si>
    <t>012303000-A</t>
  </si>
  <si>
    <t>Geodetické práce po výstavbě - související s výstavbou stezky</t>
  </si>
  <si>
    <t>1501755301</t>
  </si>
  <si>
    <t>"  zaměření skutečného stavu stavby pro GIS   "                 1</t>
  </si>
  <si>
    <t>012434000-A</t>
  </si>
  <si>
    <t>Geodetická aktualizační dokumentace (GAD DTM)</t>
  </si>
  <si>
    <t>1736995910</t>
  </si>
  <si>
    <t>" Dokumentace pro data DTM  (data digitální technické mapy)."</t>
  </si>
  <si>
    <t>" Upřesnění obsahu položky viz. návrh Smlouvy o dílo, který je součástí zadávací dokumentace "</t>
  </si>
  <si>
    <t>" komplet "            1</t>
  </si>
  <si>
    <t>02-B - Přímé doprovodné výdaje</t>
  </si>
  <si>
    <t>VON-B - VEDLEJŠÍ A OSTATNÍ NÁKLADY  - doprovodná část</t>
  </si>
  <si>
    <t>OST - Ostatní</t>
  </si>
  <si>
    <t xml:space="preserve">    O01 - Ostatní - Dopravně inženýrské opatření</t>
  </si>
  <si>
    <t>OST</t>
  </si>
  <si>
    <t>Ostatní</t>
  </si>
  <si>
    <t>O01</t>
  </si>
  <si>
    <t>Ostatní - Dopravně inženýrské opatření</t>
  </si>
  <si>
    <t>09000100-11</t>
  </si>
  <si>
    <t>Ostatní náklady DIO: - související s výstavbou stezky - dočasné dopravní značení  a zajištění dokumentace PDZ a povolení zvláštního užívání komunikací pro realizaci stavby,zajištění provizorního přístupu pro pěší</t>
  </si>
  <si>
    <t>262144</t>
  </si>
  <si>
    <t>-1939441781</t>
  </si>
  <si>
    <t>" Dopravně inženýrské opatření  dle výkr. : "</t>
  </si>
  <si>
    <t>" B-8.2.3  Situace ZOV - Etapa č. 7,  3 fáze výstavby   (ul. Olomoucká/ úsek V.) "</t>
  </si>
  <si>
    <t>" B Souhrnná tech.zpráva /B.8 -Zásady  organizace výstavby ( dále už jen: TZ- B.8-ZOV)"</t>
  </si>
  <si>
    <t>" TZ -  B.8 -ZOV ( B 8.1 m, n) ,  8.3 Harmonogram - cca 15 týdnů"</t>
  </si>
  <si>
    <t>" komplet "        1</t>
  </si>
  <si>
    <t>03-C - Nepřímé náklady</t>
  </si>
  <si>
    <t>VON-C - VEDLEJŠÍ A OSTATNÍ NÁKLADY  - nepřímá část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</si>
  <si>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</si>
  <si>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</si>
  <si>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</si>
  <si>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</si>
  <si>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</si>
  <si>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</si>
  <si>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Průzkumné, geodetické a projektové práce</t>
  </si>
  <si>
    <t>013254000</t>
  </si>
  <si>
    <t>Dokumentace skutečného provedení stavby</t>
  </si>
  <si>
    <t xml:space="preserve"> CS ÚRS 2023 01</t>
  </si>
  <si>
    <t>1487811904</t>
  </si>
  <si>
    <t>" 4 x vyhotovení - dokumentace v listinné "</t>
  </si>
  <si>
    <t>" a digitál.  podobě, zakreslení změn PD "</t>
  </si>
  <si>
    <t>"  vč.revizí, prohlášení o shodě, "</t>
  </si>
  <si>
    <t>" likvidace odpadů apod.</t>
  </si>
  <si>
    <t>" komplet "           1</t>
  </si>
  <si>
    <t>VRN2</t>
  </si>
  <si>
    <t>Příprava staveniště</t>
  </si>
  <si>
    <t>022003000-01</t>
  </si>
  <si>
    <t>Příprava staveniště - zajištění konstrukcí IS - vytyčení stávajících podzemních inženýrských sítí  před zahájením zemních prací , vč. zajištění aktualizace vyjádření (průběhů) u správců IS</t>
  </si>
  <si>
    <t>1045203501</t>
  </si>
  <si>
    <t>" Vytyčení stávajících podzemních inženýrských sítí "</t>
  </si>
  <si>
    <t xml:space="preserve">" před zahájením zemních prací  "                   </t>
  </si>
  <si>
    <t>" výkr. C-002.2-Koordinacní situační výkres -část 2"</t>
  </si>
  <si>
    <t>" dle TZ-B - B.1 -Popis území stavby,   f) Ochrana území....pásma IS "</t>
  </si>
  <si>
    <t>" komplet - Etapa č. 7,  3 fáze výstavby   (ul. Olomoucká/ úsek V.) "           1</t>
  </si>
  <si>
    <t>VRN3</t>
  </si>
  <si>
    <t>Zařízení staveniště</t>
  </si>
  <si>
    <t>030001000</t>
  </si>
  <si>
    <t>-607303171</t>
  </si>
  <si>
    <t xml:space="preserve">" vybudování, provoz, odstranění a zapravení povrchů po  ZS "   </t>
  </si>
  <si>
    <t>" TZ -  B 8 -ZOV</t>
  </si>
  <si>
    <t>" komplet  7. etapa"       1</t>
  </si>
  <si>
    <t>VRN4</t>
  </si>
  <si>
    <t>Inženýrská činnost</t>
  </si>
  <si>
    <t>045002000</t>
  </si>
  <si>
    <t>Kompletační a koordinační činnost</t>
  </si>
  <si>
    <t>-1207932118</t>
  </si>
  <si>
    <t>VRN7</t>
  </si>
  <si>
    <t>Provozní vlivy</t>
  </si>
  <si>
    <t>071002000</t>
  </si>
  <si>
    <t>Provoz investora, třetích osob</t>
  </si>
  <si>
    <t>-288162316</t>
  </si>
  <si>
    <t>" Zabezpečení ochrany okolí, +provizorní přístup pro pěší "</t>
  </si>
  <si>
    <t>" TZ -  B.8 -ZOV ( B 8.1  n) "</t>
  </si>
  <si>
    <t xml:space="preserve">" B-8.2.3  Situace ZOV - Etapa č. 7,  3 fáze výstavby   (ul. Olomoucká/ úsek V.) "     </t>
  </si>
  <si>
    <t>" komplet  7.etapa "       1</t>
  </si>
  <si>
    <t>072002000</t>
  </si>
  <si>
    <t>Silniční provoz</t>
  </si>
  <si>
    <t>-286255895</t>
  </si>
  <si>
    <t>" TZ -  B.8 -ZOV ( B 8.1 m, n) "</t>
  </si>
  <si>
    <t>" komplet "       1</t>
  </si>
  <si>
    <t>079002000</t>
  </si>
  <si>
    <t>Ostatní provozní vlivy</t>
  </si>
  <si>
    <t>1420415430</t>
  </si>
  <si>
    <t>" vícenáklady na:  zemní práce a technologii výstavby "</t>
  </si>
  <si>
    <t>"  = prováděné po úsecích z důvodů nutného fázování stavby  (7. etapa = 3 fáze)"</t>
  </si>
  <si>
    <t>" stavbu řešit  postupnědle fází  a postupně je zprovoznit "</t>
  </si>
  <si>
    <t>" dle TZ B. 8 - ZOV "                              1</t>
  </si>
  <si>
    <t>VRN9</t>
  </si>
  <si>
    <t>Ostatní náklady</t>
  </si>
  <si>
    <t>091504000</t>
  </si>
  <si>
    <t>Náklady související s publikační činností</t>
  </si>
  <si>
    <t>-202367974</t>
  </si>
  <si>
    <t>" Zajištění povinné publicity (zřízení  a osazení informačních tabulí)  2ks /komplet "                          1</t>
  </si>
  <si>
    <t>cRYHYkan5NV</t>
  </si>
  <si>
    <t>66,601</t>
  </si>
  <si>
    <t>DMUVzatka5NV</t>
  </si>
  <si>
    <t>DREN100D5NV</t>
  </si>
  <si>
    <t>130</t>
  </si>
  <si>
    <t>ISvykopKAN5NV</t>
  </si>
  <si>
    <t>64,446</t>
  </si>
  <si>
    <t>Koleno150UV5NV</t>
  </si>
  <si>
    <t>KOLENO200UV5NV</t>
  </si>
  <si>
    <t>krizKABELkan5NV</t>
  </si>
  <si>
    <t>04-D - Nezpůsobilé výdaje</t>
  </si>
  <si>
    <t>LOZEkan5NV</t>
  </si>
  <si>
    <t>8,045</t>
  </si>
  <si>
    <t>m2DRNY5NV</t>
  </si>
  <si>
    <t>35</t>
  </si>
  <si>
    <t>SO 101.1-D - KOMUNIKACE A ZPEVNĚNÉ PLOCHY I  - nezpůsobilé výdaje</t>
  </si>
  <si>
    <t>m2FOLIE5NV</t>
  </si>
  <si>
    <t>18</t>
  </si>
  <si>
    <t>m3ODVOZdrn5NV</t>
  </si>
  <si>
    <t>5,25</t>
  </si>
  <si>
    <t>OBSYPchran5NV</t>
  </si>
  <si>
    <t>12,204</t>
  </si>
  <si>
    <t>OBSYPkan5NV</t>
  </si>
  <si>
    <t>19,946</t>
  </si>
  <si>
    <t>ODVOZkam5NV</t>
  </si>
  <si>
    <t>127,241</t>
  </si>
  <si>
    <t>ODVOZzem5NV</t>
  </si>
  <si>
    <t>104,861</t>
  </si>
  <si>
    <t>paletHMOTinv5NV</t>
  </si>
  <si>
    <t>2,016</t>
  </si>
  <si>
    <t>PAZENI2m5NV</t>
  </si>
  <si>
    <t>136,399</t>
  </si>
  <si>
    <t>pCHRAN1NV</t>
  </si>
  <si>
    <t>77</t>
  </si>
  <si>
    <t>pISodkop5NV</t>
  </si>
  <si>
    <t>132,55</t>
  </si>
  <si>
    <t>PresunDLAZBY5NV</t>
  </si>
  <si>
    <t>253,055</t>
  </si>
  <si>
    <t>PresunPVCtr5NV</t>
  </si>
  <si>
    <t>0,284</t>
  </si>
  <si>
    <t>PresunTRUBbet5NV</t>
  </si>
  <si>
    <t>7,164</t>
  </si>
  <si>
    <t>Pripojk200D5NV</t>
  </si>
  <si>
    <t>33</t>
  </si>
  <si>
    <t>Pripojka160D5NV</t>
  </si>
  <si>
    <t>1,3</t>
  </si>
  <si>
    <t>RedukDRENks5NV</t>
  </si>
  <si>
    <t>rODKOPkam5NV</t>
  </si>
  <si>
    <t>51,442</t>
  </si>
  <si>
    <t>rPLAN5NV</t>
  </si>
  <si>
    <t>75,5</t>
  </si>
  <si>
    <t>rRYHYdrenSD5NV</t>
  </si>
  <si>
    <t>16,38</t>
  </si>
  <si>
    <t>rRYHYKANz5NV</t>
  </si>
  <si>
    <t>45,112</t>
  </si>
  <si>
    <t>rRYHYzCHR5NV</t>
  </si>
  <si>
    <t>52,36</t>
  </si>
  <si>
    <t>rTRAVA5NV</t>
  </si>
  <si>
    <t>27,5</t>
  </si>
  <si>
    <t>rZASYPdmUV5NV</t>
  </si>
  <si>
    <t>0,238</t>
  </si>
  <si>
    <t>SLOUPEKsdz5NV</t>
  </si>
  <si>
    <t>sODKOPkam5NV</t>
  </si>
  <si>
    <t>52,658</t>
  </si>
  <si>
    <t>sODKOPzem5NV</t>
  </si>
  <si>
    <t>10,5</t>
  </si>
  <si>
    <t>soubehKABEL5NV</t>
  </si>
  <si>
    <t>38,4</t>
  </si>
  <si>
    <t>SPOJKYdren5NV</t>
  </si>
  <si>
    <t>26</t>
  </si>
  <si>
    <t>sRYHYdrenSD5NV</t>
  </si>
  <si>
    <t>7,02</t>
  </si>
  <si>
    <t>sRYHYKANz5NV</t>
  </si>
  <si>
    <t>21,489</t>
  </si>
  <si>
    <t>SUTasf5NV</t>
  </si>
  <si>
    <t>230,345</t>
  </si>
  <si>
    <t>SUTasfNO5NV</t>
  </si>
  <si>
    <t>130,41</t>
  </si>
  <si>
    <t>SUTbetKUS5NV</t>
  </si>
  <si>
    <t>14,664</t>
  </si>
  <si>
    <t>SUTbetSYPK5NV</t>
  </si>
  <si>
    <t>24,357</t>
  </si>
  <si>
    <t>SUTkameni5NV</t>
  </si>
  <si>
    <t>2,48700000000005</t>
  </si>
  <si>
    <t>SUTocelKUS5NV</t>
  </si>
  <si>
    <t>0,13</t>
  </si>
  <si>
    <t>Tkus100dren5NV</t>
  </si>
  <si>
    <t>UVks5NV</t>
  </si>
  <si>
    <t>VODApece5NV</t>
  </si>
  <si>
    <t>2,063</t>
  </si>
  <si>
    <t>VODAvysev5NV</t>
  </si>
  <si>
    <t>0,275</t>
  </si>
  <si>
    <t>ZASYPchran5NV</t>
  </si>
  <si>
    <t>33,264</t>
  </si>
  <si>
    <t>ZASYPkanSD5NV</t>
  </si>
  <si>
    <t>36,209</t>
  </si>
  <si>
    <t>ZASYPzemHTU5NV</t>
  </si>
  <si>
    <t>24,6</t>
  </si>
  <si>
    <t xml:space="preserve">    1 - Zemní práce</t>
  </si>
  <si>
    <t xml:space="preserve">    18 - Zemní práce - povrchové úpravy terénu</t>
  </si>
  <si>
    <t xml:space="preserve">    2 - Zakládání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</si>
  <si>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</si>
  <si>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</si>
  <si>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</si>
  <si>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</si>
  <si>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</si>
  <si>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</si>
  <si>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</si>
  <si>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</si>
  <si>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</si>
  <si>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Zemní práce</t>
  </si>
  <si>
    <t>113106123</t>
  </si>
  <si>
    <t>Rozebrání dlažeb ze zámkových dlaždic komunikací pro pěší ručně</t>
  </si>
  <si>
    <t>m2</t>
  </si>
  <si>
    <t>-1093766065</t>
  </si>
  <si>
    <t>" Odkaz VV na příslušnou část dokumentace "</t>
  </si>
  <si>
    <t>" 1/ tabulky SPECIFIKACE - SO 101.1 - Komunikace a ZP I-úsek V.  (příloha projektu)"</t>
  </si>
  <si>
    <t xml:space="preserve">       " výpis pro Nezpůsobilé výdaje (NV) úsek V. "</t>
  </si>
  <si>
    <t>" 2/ výkr. D 1.1-101.1-02 -001.1-4 (Situace stavby).....-006.4 (vytyčovací schema část 4) "</t>
  </si>
  <si>
    <t>" 3/ doplnění dle: Technická zpráva D1.1-101.1-01-001  (dále jen TZ) "</t>
  </si>
  <si>
    <t>" zatřídění polož. dle objemů = výměra celková na 1 SO  = "</t>
  </si>
  <si>
    <t>"  = náklady: A(hlav.část) + B (doprovod.č.)+ C (nezpůsobilé výdaje/NV)= celk.výměra na 1 SO/úsek V."</t>
  </si>
  <si>
    <t>" Poznámka odkazu VV na příslušnou část dokumentace platí pro všechny položky. "</t>
  </si>
  <si>
    <t>Mezisoučet      POZNÁMKA ODKAZU VÝMĚR</t>
  </si>
  <si>
    <t>" 12/ úsek V./ DM chodníku ZD6, pro přebírku pro zpět.použití  (ručně) /NV"    16,0</t>
  </si>
  <si>
    <t xml:space="preserve"> " (rozebrání chodníku ze zámk. dlažby 100x200 mm, 90% napaletovat - TS Šternberk, do 3 km)"</t>
  </si>
  <si>
    <t>113107244-21</t>
  </si>
  <si>
    <t>Odstranění podkladu živičného tl přes -200 do 210- mm strojně pl přes 200 m2</t>
  </si>
  <si>
    <t>-593515918</t>
  </si>
  <si>
    <t xml:space="preserve">         " Demolice AB vozovek "</t>
  </si>
  <si>
    <t xml:space="preserve">" 89/ úsek V./ DM vrstvy PM   tl.0,205mm (skládka NO)"            </t>
  </si>
  <si>
    <t>" ul.Olomoucká ,vzor.řezy 16-18 , viz. Jádrový vývrt JV1"</t>
  </si>
  <si>
    <t>" (zatřídění přes 200m2:  z celkov. 276m2,  v NV= 276m2)"      276,0</t>
  </si>
  <si>
    <t>113154123</t>
  </si>
  <si>
    <t>Frézování živičného krytu tl 50 mm pruh š přes 0,5 do 1 m pl do 500 m2 bez překážek v trase</t>
  </si>
  <si>
    <t>-882610231</t>
  </si>
  <si>
    <t xml:space="preserve">         " Demolice chodníků "</t>
  </si>
  <si>
    <t>"24/ úsek V./ frézování chodníku AB:  asfalt  tl. 0,05m (recykl.skládka)"        347,0</t>
  </si>
  <si>
    <t>" (zatřídění do 500m2:  z celkov. 347m2, v NV= 347 m2)"</t>
  </si>
  <si>
    <t>113154256-R1</t>
  </si>
  <si>
    <t>Frézování živičného krytu tl 300 mm pruh š přes 0,5 do 1 m pl  - do 500m2 -  s překážkami v trase</t>
  </si>
  <si>
    <t>-442330570</t>
  </si>
  <si>
    <t xml:space="preserve">" 88/ úsek V./ frézování AB vrstev v  celk. tl.0,295m"            </t>
  </si>
  <si>
    <t xml:space="preserve">" obrus 105mm  (ZAS-T1)+ložní 60 (ZAS-T1)+podkladní 190mm  (ZAS-T1) /vše recykl.skládka" </t>
  </si>
  <si>
    <t>" (zatřídění do 500m2:  z  celkov. 276 m2,  v NV= 276m2)"      276,0</t>
  </si>
  <si>
    <t>113202111</t>
  </si>
  <si>
    <t>Vytrhání obrub krajníků obrubníků stojatých</t>
  </si>
  <si>
    <t>m</t>
  </si>
  <si>
    <t>1196277115</t>
  </si>
  <si>
    <t>" 31/úsek V./ DM obrubníku bet.stojatých - CHODNÍKOVÝCH  (skládka) "  6,0</t>
  </si>
  <si>
    <t>" 37/úsek V./ DM obrubníku bet.stojatých - SILNIČNÍCH  (skládka) "            52,0</t>
  </si>
  <si>
    <t>113203111</t>
  </si>
  <si>
    <t>Vytrhání obrub z dlažebních kostek</t>
  </si>
  <si>
    <t>1298698177</t>
  </si>
  <si>
    <t>" část kostek se použije zpětně na stavbě, přebytek na TS Šternberk "</t>
  </si>
  <si>
    <t>" 46 /úsek  V./ DM 2-řádku z DŽK  "    133,0*2</t>
  </si>
  <si>
    <t>121151203-15</t>
  </si>
  <si>
    <t>Sejmutí travního drnu -  plochy do 100 m2 tl vrstvy přes 100 do 150 mm strojně - vč. naložení na dopravní prostředek  (cena určena pro oddrnování na skládku, recyklaci )</t>
  </si>
  <si>
    <t>-2138242893</t>
  </si>
  <si>
    <t xml:space="preserve">" 5/úsek V./- oddrnování  ploch "       </t>
  </si>
  <si>
    <t>" (zatřídění:  z celkov.35m2, v NV= 35m2)"     35,0</t>
  </si>
  <si>
    <t>122252203</t>
  </si>
  <si>
    <t>Odkopávky a prokopávky nezapažené pro silnice a dálnice v hornině třídy těžitelnosti I objem do 100 m3 strojně</t>
  </si>
  <si>
    <t>m3</t>
  </si>
  <si>
    <t>984106612</t>
  </si>
  <si>
    <t xml:space="preserve">" odkopy zemina po oddrnování  "  </t>
  </si>
  <si>
    <t>" (zatřídění:  3+4tř. z celkov. 63,16 m3 strojně,  v NV =63,16 m3)"</t>
  </si>
  <si>
    <t>" 64/ úsek V "       10,5</t>
  </si>
  <si>
    <t>Součet            strojní ODKOPzemina</t>
  </si>
  <si>
    <t>122311101</t>
  </si>
  <si>
    <t>Odkopávky a prokopávky v hornině třídy těžitelnosti II, skupiny 4 ručně</t>
  </si>
  <si>
    <t>340526970</t>
  </si>
  <si>
    <t>" ruční  odkopy v kamení "</t>
  </si>
  <si>
    <t>" cca do 30 % z pásma IS (kabely, armatury IS) dokop ručně "</t>
  </si>
  <si>
    <t>" poměr celkov. odkopů zemina/ kamení= 20% zemina 3sk./IItř. : 80%  kamení 4sk./tř.II"</t>
  </si>
  <si>
    <t>0,30*(0,80*pISodkop5NV)</t>
  </si>
  <si>
    <t>" + ruční výkop podél domů (ad. 437/ 36mb nov.folie) Situace č.4, Olomoucká, řez 16"</t>
  </si>
  <si>
    <t>0,50*(0,36-0,10)*36</t>
  </si>
  <si>
    <t>" + ruční výkop podél  plot.zdí (ad. 438/ kačírek u zdi) v.Situace č.4, Olomoucká, řez 17,18"</t>
  </si>
  <si>
    <t>0,50*(0,36-0,10)*115,0</t>
  </si>
  <si>
    <t>Součet          ruční ODKOP   kamení</t>
  </si>
  <si>
    <t>122452203-04</t>
  </si>
  <si>
    <t>Odkopávky a prokopávky nezapažené pro silnice a dálnice v hornině třídy těžitelnosti II objem do 100 m3 strojně  - skupiny 4</t>
  </si>
  <si>
    <t>379655993</t>
  </si>
  <si>
    <t>" Výkopy pod  rozebranými dlažbami/AB vrstvou chodníků "</t>
  </si>
  <si>
    <t>" 65/úsek  V./ odkopy kameni (ŠD+HDK) pod DM chodníkem, M3"          104,10</t>
  </si>
  <si>
    <t>"  - ruční odkop kamení ( okolo IS /kabely )"</t>
  </si>
  <si>
    <t>-rODKOPkam5NV</t>
  </si>
  <si>
    <t>Součet          strojní  ODKOP kamení</t>
  </si>
  <si>
    <t>11</t>
  </si>
  <si>
    <t>129001101</t>
  </si>
  <si>
    <t>Příplatek za ztížení odkopávky nebo prokopávky v blízkosti inženýrských sítí</t>
  </si>
  <si>
    <t>903344287</t>
  </si>
  <si>
    <t>" odkop pro AB a ZD vozovky komplet. k-ce pásmu stávaj IS:  kabely, voda (hlavní část)"</t>
  </si>
  <si>
    <t>" 238,240/úsek V/ ZD8 hl.0,48m ul. Olomoucká,  295m2, park.pruh "</t>
  </si>
  <si>
    <t>" kabel VN/SEK "          (0,5+0+0,5)*(0,48-(0,6-0,5))*127,0</t>
  </si>
  <si>
    <t>" odkop pro stezku tl. -0,36m  v pásmu stávaj IS:  kabely, voda (v části Nezpůsobilé Výdaje /NV)"</t>
  </si>
  <si>
    <t>" kanal.+voda= v hl. od -1,0m/ 0,36-(1,0-0,5)= -0,14 =mimo pásmo  IS "</t>
  </si>
  <si>
    <t>" kabely VN+SEK+NN+VO (cca 40% z M3 odkopů pro chodn.(v NV) dle ploch ŠD  a % IS v hlav.části)"</t>
  </si>
  <si>
    <t>" IS chodníky Olomoucká: Situace 4,  řezy 16-18,  (kabely 5x=100% šíře chodníku) "</t>
  </si>
  <si>
    <t>" hl.0,4-0,6m, m2 ŠD pol.190/344m2"      344,0*(0,36-(0,6-0,5)-0,10/2)</t>
  </si>
  <si>
    <t>" rezerva zákresu IS do 10%"          0,10*120,5</t>
  </si>
  <si>
    <t>12</t>
  </si>
  <si>
    <t>1290011-1</t>
  </si>
  <si>
    <t>Sondy pro ověření ing. sítí  - ruční výkop tř. I-II / skup. 1-4  vč. příplatku za ztížení vykopávky v blízkosti podzemního vedení vč. zpětného záhozu části sondy</t>
  </si>
  <si>
    <t>-660933068</t>
  </si>
  <si>
    <t>"  výkr. Situace+ TZ b) str.5-6:  ověření polohy a hl. stávaj iS:  plyn, kabely, voda "</t>
  </si>
  <si>
    <t>" Situace 4  (+ příčné řezy 1...18)  úsek V"</t>
  </si>
  <si>
    <t>" kabely VN"       3*2</t>
  </si>
  <si>
    <t>" kabely VO"       0</t>
  </si>
  <si>
    <t>" kabely SLP"     2*2</t>
  </si>
  <si>
    <t>" kabely NN"      0</t>
  </si>
  <si>
    <t>" voda "                 0</t>
  </si>
  <si>
    <t>" plyn "                  0</t>
  </si>
  <si>
    <t>" kanaliz.= sondy 0, viz. trasa šachet "</t>
  </si>
  <si>
    <t>13</t>
  </si>
  <si>
    <t>119001421</t>
  </si>
  <si>
    <t>Dočasné zajištění kabelů a kabelových tratí ze 3 volně ložených kabelů</t>
  </si>
  <si>
    <t>-1848412395</t>
  </si>
  <si>
    <t>" 401/ úsek V/ kabel.chránička D110 (stáv. kabely SEK, Olomoucká)"    77,0</t>
  </si>
  <si>
    <t>14</t>
  </si>
  <si>
    <t>132212131</t>
  </si>
  <si>
    <t>Hloubení nezapažených rýh šířky do 800 mm v soudržných horninách třídy těžitelnosti I skupiny 3 ručně</t>
  </si>
  <si>
    <t>1001241250</t>
  </si>
  <si>
    <t>" 401/ úsek V/ kabel.chránička D110 (stáv. kabely SEK, Olomoucká)  1*77mb"</t>
  </si>
  <si>
    <t>" ruční výkop u kabelu/ výkr. Situace část 4 +řezy 16-18  (stran.posun) "</t>
  </si>
  <si>
    <t>(0,6+0,2)*(0,10+0,110+1,0-0,36)*77,0</t>
  </si>
  <si>
    <t xml:space="preserve">Součet   </t>
  </si>
  <si>
    <t>139001101</t>
  </si>
  <si>
    <t>Příplatek za ztížení vykopávky v blízkosti podzemního vedení</t>
  </si>
  <si>
    <t>1919894061</t>
  </si>
  <si>
    <t>" chránička:  výkop okolo IS/ výkr. Situace "</t>
  </si>
  <si>
    <t>16</t>
  </si>
  <si>
    <t>174151101</t>
  </si>
  <si>
    <t>Zásyp jam, šachet rýh nebo kolem objektů sypaninou se zhutněním</t>
  </si>
  <si>
    <t>632006427</t>
  </si>
  <si>
    <t>" 401/ úsek V/ kabel.chránička D110 (stáv. kabely SEK, Olomoucká)  1*77mb:  zásyp"</t>
  </si>
  <si>
    <t>"  rýha chráničky+stran.posunu, prostor k zásypu (rýhy ruční+strojní)"</t>
  </si>
  <si>
    <t xml:space="preserve">" odpočet OP vestavěn. k-cí  v kabel.rýhách ( lože, trubky D110, obsyp) "   </t>
  </si>
  <si>
    <t>-(0,60+0,20)*(0,10+0,110+0,10)*77,0</t>
  </si>
  <si>
    <t>17</t>
  </si>
  <si>
    <t>M</t>
  </si>
  <si>
    <t>58331202</t>
  </si>
  <si>
    <t>štěrkodrť netříděná do 100mm amfibolit</t>
  </si>
  <si>
    <t>205822255</t>
  </si>
  <si>
    <t>"  zásyp chráničky / pod komunikace "</t>
  </si>
  <si>
    <t>ZASYPchran5NV*1,97*1,035*1,05</t>
  </si>
  <si>
    <t>175111101</t>
  </si>
  <si>
    <t>Obsypání potrubí ručně sypaninou bez prohození, uloženou do 3 m</t>
  </si>
  <si>
    <t>-1150334468</t>
  </si>
  <si>
    <t>" 401/ úsek V/ kabel.chránička D110 (stáv. kabely SEK, Olomoucká)  1*77mb:  obsyp"</t>
  </si>
  <si>
    <t>" řez 16-18, stran. posun"    (0,6+0,2)*(0,110+0,10)*77,0</t>
  </si>
  <si>
    <t>-PI*(0,110/2)^2*77,0*1</t>
  </si>
  <si>
    <t>19</t>
  </si>
  <si>
    <t>58337303</t>
  </si>
  <si>
    <t>štěrkopísek frakce 0/8</t>
  </si>
  <si>
    <t>1869438314</t>
  </si>
  <si>
    <t>OBSYPchran5NV*1,84*1,035</t>
  </si>
  <si>
    <t>20</t>
  </si>
  <si>
    <t>132312132</t>
  </si>
  <si>
    <t>Hloubení nezapažených rýh šířky do 800 mm v nesoudržných horninách třídy těžitelnosti II skupiny 4 ručně</t>
  </si>
  <si>
    <t>2032749542</t>
  </si>
  <si>
    <t>" ruční výkop u IS:  výkop drenážní rýhy přes konstrukční vrstvu vozovky ŠD = tř. II, skup.4 "</t>
  </si>
  <si>
    <t xml:space="preserve">" 397/úsek V. /drenáž komun.: trubky perforov. PE-HD   DN100..130mb/ řezy 16-18" </t>
  </si>
  <si>
    <t>" kabel v souběhu s drenáží / parkov.pruh:  cca70% ručně "         0,70*((0,4+0,5)/2*0,40*130,0)</t>
  </si>
  <si>
    <t>132351101</t>
  </si>
  <si>
    <t>Hloubení rýh nezapažených š do 800 mm v hornině třídy těžitelnosti II skupiny 4 objem do 20 m3 strojně</t>
  </si>
  <si>
    <t>-535325837</t>
  </si>
  <si>
    <t>" výkop drenážní rýhy přes konstrukční vrstvu vozovky ŠD = tř. II, skup.4 "</t>
  </si>
  <si>
    <t xml:space="preserve">" 397/úsek V. /drenáž komun.: trubky perforov. PE-HD   DN100..130mb/ řezy 16-18 " </t>
  </si>
  <si>
    <t>" parkov.pruh "             (0,4+0,5)/2*0,40*130,0</t>
  </si>
  <si>
    <t>" ruční výkop u IS:  pro drenážní rýhy podél kabelu "</t>
  </si>
  <si>
    <t>-rRYHYdrenSD5NV</t>
  </si>
  <si>
    <t>" zatřídění do 20m3= rýha š.0,40m minirypadlem "</t>
  </si>
  <si>
    <t>22</t>
  </si>
  <si>
    <t>1352311515</t>
  </si>
  <si>
    <t>" kabel v souběhu s drenáží / parkov.pruh "             (0,4+0,5)/2*0,40*130,0</t>
  </si>
  <si>
    <t>ISvykopDREN5NV</t>
  </si>
  <si>
    <t>23</t>
  </si>
  <si>
    <t>263879942</t>
  </si>
  <si>
    <t>"  odvodnění:  přípojky+vpustě UV:  kabely ve výkopu rýhy "</t>
  </si>
  <si>
    <t>" 390/ úsek V/  uliční vpusti: přípojky PVC  DN 150 "</t>
  </si>
  <si>
    <t>" kabely SEK křížení  : (UV 19,20) "                   1,5*2</t>
  </si>
  <si>
    <t>" 391-393/ úsek V/  uliční vpusti: přípojky PVC  DN 200+ šachta, Olomoucká "</t>
  </si>
  <si>
    <t>" kabely VN souběh: ( UV 21,22) "                  1,5*2</t>
  </si>
  <si>
    <t>" kabely VN souběh: ( šachta) "                      2,4*1</t>
  </si>
  <si>
    <t>" kabely VN souběh: ( trasa přípoj.DN200) "        33,0</t>
  </si>
  <si>
    <t>24</t>
  </si>
  <si>
    <t>132212221</t>
  </si>
  <si>
    <t>Hloubení zapažených rýh šířky do 2000 mm v soudržných horninách třídy těžitelnosti I skupiny 3 ručně</t>
  </si>
  <si>
    <t>734978006</t>
  </si>
  <si>
    <t>"  odvodnění:  přípojky+vpustě UV:  ruční dokopání (70% z pásma IS) "</t>
  </si>
  <si>
    <t>" 391-393/ úsek V/  uliční vpusti: přípojky PVC  DN 200+ šachta "</t>
  </si>
  <si>
    <t>0,70*ISvykopKAN5NV</t>
  </si>
  <si>
    <t>Součet ruční RÝHY KANALIZACE</t>
  </si>
  <si>
    <t>25</t>
  </si>
  <si>
    <t>132254202</t>
  </si>
  <si>
    <t>Hloubení zapažených rýh š do 2000 mm v hornině třídy těžitelnosti I skupiny 3 objem do 50 m3</t>
  </si>
  <si>
    <t>-885102422</t>
  </si>
  <si>
    <t>" rýhy pro odvodnění:  přípojky+vpustě UV, šachtu"</t>
  </si>
  <si>
    <t>" 391-393/ úsek V./  uliční vpusti: přípojky PVC  DN 200+ šachta "</t>
  </si>
  <si>
    <t>" výkop rýhy od pláně: AB /0,45-0,62m nebo: překopů/0,45m, ZD8/0,48m, stezky/0,36m, HTÚ zeleň/0,15m"</t>
  </si>
  <si>
    <t>" (0,45+0,62+0,48+0,36+0,15)/5=0,412   průměr.-0,40m "</t>
  </si>
  <si>
    <t xml:space="preserve">" 390/ úsek V./ posun  UV19, UV20   přepojení stávaj.přípojku DM UV v hl.2m, dl.0,8+0,5m "               </t>
  </si>
  <si>
    <t xml:space="preserve">"  v. Situace stavby -č.4, Olomoucká "                 </t>
  </si>
  <si>
    <t>0,9*(0,8+0,5+2*0,5/2*2)*((0,15+(1,65-0,3+2,0)/2)-0,40)</t>
  </si>
  <si>
    <t>(1,5*1,5*(0,15+1,65-0,40))*2            "  2* UV "</t>
  </si>
  <si>
    <t>(1,2*1,2*(2,0-0,40))*2           " přepojení na přípojky/cca hl.2m"</t>
  </si>
  <si>
    <t>" 391/ úsek V./kan. šachta bet. DN 1000,  hl. 1,65m (Olomoucká)  1ks, parkov.pruh ZD8/0,48m"</t>
  </si>
  <si>
    <t>2,4*2,4*(0,15+1,65-0,48)</t>
  </si>
  <si>
    <t xml:space="preserve">" 392+393/ úsek V./ kanal.přípojka PVC DN200  (od UV21,22) napoj.šachta,dl. 33m + UV 21,22"  </t>
  </si>
  <si>
    <t>" výkr. Situace č.4  (Olomoucká),  UV22 napojeno do UV21.  (parkov.pruh ZD8/0,48m) "</t>
  </si>
  <si>
    <t>1,0*(33+2*0,5*2)*((0,15+(1,65-0,3+1,55)/2)-0,48)</t>
  </si>
  <si>
    <t>(1,5*1,5*(0,15+1,65-0,48))*2                " 2* UV "</t>
  </si>
  <si>
    <t>0           " napojení UV21 do šachty, výkop v rámco šachty "</t>
  </si>
  <si>
    <t>Mezisoučet  RYHY kanal.prostor k zásypům  CELKEM</t>
  </si>
  <si>
    <t>"  odpočet Ručních rýh š.200cm (pro kanal./ u stávaj. IS) 3tř./zem "</t>
  </si>
  <si>
    <t>-rRYHYKANz5NV</t>
  </si>
  <si>
    <t>Součet           pažené strojní RÝHY KANALIZACE</t>
  </si>
  <si>
    <t>-1180234164</t>
  </si>
  <si>
    <t>" odvodnění:   výkop v pásmu IS "</t>
  </si>
  <si>
    <t>" 390/ úsek V/  uliční vpusti: přípojky PVC  DN 150    (UV19,20)"</t>
  </si>
  <si>
    <t>" 391-393/ úsek V/  uliční vpusti: přípojky PVC  DN 200+ šachta   (UV 21,22, + Š1)"</t>
  </si>
  <si>
    <t>" mtž. otvory přepojení na stáv.přípojku  celk.2x  (UV  19,20) "</t>
  </si>
  <si>
    <t>((0,5+0,15+0,5)*(0,5+0,15+0,20)*1,2)*2</t>
  </si>
  <si>
    <t>" kabely křížení:  ad. 390/ úsek V/  uliční vpusti (UV19,20): přípojky PVC  DN 150 (Situace 4) "</t>
  </si>
  <si>
    <t>krizKABELkan5NV*(0,5+0+0,5)*(0,5+0+1,0)</t>
  </si>
  <si>
    <t>" kabely souběh:  391-393/ úsek V/  uliční vpusti (UV21,22): přípojky PVC  DN 200+ šachta, Olomoucká "</t>
  </si>
  <si>
    <t>(soubehKABEL5NV)*(0,5+0+0,5)*(0,5+0+1,0)</t>
  </si>
  <si>
    <t>Mezisoučet  IS výkop kanalizace</t>
  </si>
  <si>
    <t>27</t>
  </si>
  <si>
    <t>151101101</t>
  </si>
  <si>
    <t>Zřízení příložného pažení a rozepření stěn rýh hl do 2 m</t>
  </si>
  <si>
    <t>-707943900</t>
  </si>
  <si>
    <t>2*(0,8+0,5+2*0,5/2*2)*((0,15+(1,65-0,3+2,0)/2)-0,40)</t>
  </si>
  <si>
    <t>((4*1,5-0,9)*(0,15+1,65-0,40))*2            "  2* UV "</t>
  </si>
  <si>
    <t>((4*1,2-0,9)*(2,0-0,40))*2           " přepojení na přípojky/cca hl.2m"</t>
  </si>
  <si>
    <t>(4*2,4-0,9)*(0,15+1,65-0,48)</t>
  </si>
  <si>
    <t>2*(33+2*0,5*2)*((0,15+(1,65-0,3+1,55)/2)-0,48)</t>
  </si>
  <si>
    <t>((4*1,5-1,0)*(0,15+1,65-0,48))*2                " 2* UV "</t>
  </si>
  <si>
    <t>0           " napojení UV21 do šachty, výkop v rámci šachty "</t>
  </si>
  <si>
    <t xml:space="preserve">Součet  </t>
  </si>
  <si>
    <t>28</t>
  </si>
  <si>
    <t>151101111</t>
  </si>
  <si>
    <t>Odstranění příložného pažení a rozepření stěn rýh hl do 2 m</t>
  </si>
  <si>
    <t>-13480914</t>
  </si>
  <si>
    <t>29</t>
  </si>
  <si>
    <t>-1281381410</t>
  </si>
  <si>
    <t>" odvodnění:  přípojky+vpustě UV+šachta:   zásypy "</t>
  </si>
  <si>
    <t>" v ceně položky i manipulace do 10m "</t>
  </si>
  <si>
    <t>" 390/ úsek V/  uliční vpusti (UV 19,20): přípojky PVC  DN 150 "</t>
  </si>
  <si>
    <t>" 391-393/ úsek V./  uliční vpusti (UV 21,22): přípojky PVC  DN 200+ šachta "</t>
  </si>
  <si>
    <t xml:space="preserve">" prostor k zásypu (strojní+ruč. rýhy 3tř. )  "          </t>
  </si>
  <si>
    <t xml:space="preserve">" - odpočet OP vestav. k-cí  v rýhách  (celkově) "   </t>
  </si>
  <si>
    <t>-LOZEkan5NV</t>
  </si>
  <si>
    <t>-OBSYPkan5NV</t>
  </si>
  <si>
    <t>-PI*(0,16/2)^2*Pripojka160D5NV</t>
  </si>
  <si>
    <t>-PI*(0,21/2)^2*Pripojk200D5NV</t>
  </si>
  <si>
    <t>" -odpočet OP nových:  UV 4*, šachta 1*  (po pláň komunikací ) "</t>
  </si>
  <si>
    <t>-PI*(0,55/2)^2*((1,60-0,40)/2)*4</t>
  </si>
  <si>
    <t>-PI*(1,20/2)^2*((1,65-0,48)/2)*1</t>
  </si>
  <si>
    <t xml:space="preserve">Mezisoučet zásyp kanalizace ŠD </t>
  </si>
  <si>
    <t>cZASYPkan5NV</t>
  </si>
  <si>
    <t>30</t>
  </si>
  <si>
    <t>583312020</t>
  </si>
  <si>
    <t>405519996</t>
  </si>
  <si>
    <t>" zásyp kanaliz. rýh  / pod komunikace "</t>
  </si>
  <si>
    <t>ZASYPkanSD5NV*1,97*1,035*1,05</t>
  </si>
  <si>
    <t>31</t>
  </si>
  <si>
    <t>617404491</t>
  </si>
  <si>
    <t>" cca  50% obsypu ručně  (10cm nad trubkou+ kolem trubky) "</t>
  </si>
  <si>
    <t>" 391-393/ úsek I-V/  uliční vpusti: přípojky PVC  DN 200 "</t>
  </si>
  <si>
    <t>0,50*OBSYPkan5NV</t>
  </si>
  <si>
    <t>32</t>
  </si>
  <si>
    <t>175151101</t>
  </si>
  <si>
    <t>Obsypání potrubí strojně sypaninou bez prohození, uloženou do 3 m</t>
  </si>
  <si>
    <t>1746040183</t>
  </si>
  <si>
    <t>" odvodnění:  přípojky+vpustě UV:   obsyp potrubí "</t>
  </si>
  <si>
    <t>" 391-393/ úsek I-V/  uliční vpusti: přípojky PVC  DN 200+ šachta "</t>
  </si>
  <si>
    <t xml:space="preserve">" 390/ úsek V./ posun  UV19, UV20   přepojení stávaj.přípojku DM UV v hl.2m, dl.0,8+0,5m"               </t>
  </si>
  <si>
    <t>0,9*(0,8+0,5+2*0,5/2*2)*(0,16+0,30)</t>
  </si>
  <si>
    <t>(1,5*0,5*0,46)*2            " u 2* UV "</t>
  </si>
  <si>
    <t>(1,2*0,5*0,46)*2           " přepojení na přípojky/cca hl.2m"</t>
  </si>
  <si>
    <t>" 391/ úsek V./  kanaliz. šachta bet. DN 1000,  hl. 1,65m (Olomoucká)  1ks"</t>
  </si>
  <si>
    <t>"obsyp 0"  0</t>
  </si>
  <si>
    <t>" výkr. Situace č.4  (Olomoucká),  UV22 napojeno do UV21 "</t>
  </si>
  <si>
    <t>1,0*(33+2*0,5*2)*(0,21+0,30)</t>
  </si>
  <si>
    <t>(1,5*0,5*0,51)*2            " u 2* UV "</t>
  </si>
  <si>
    <t>(1,2*0,5*0,51)*(2-1)           " napojení UV21 do šachty "</t>
  </si>
  <si>
    <t>"- odpočet potrubí  cekově všechny přípojky:  DN 150 (1,3m),  DN200 (33,0m)"</t>
  </si>
  <si>
    <t>" cca  50% obsypu ručně  (10cm nad trubkou + kolem trubky) "</t>
  </si>
  <si>
    <t>-0,50*OBSYPkan5NV</t>
  </si>
  <si>
    <t>-2099651107</t>
  </si>
  <si>
    <t>" kanalizace přípojky , obsyp "</t>
  </si>
  <si>
    <t>OBSYPkan5NV*1,84*1,035</t>
  </si>
  <si>
    <t>34</t>
  </si>
  <si>
    <t>162251122</t>
  </si>
  <si>
    <t>Vodorovné přemístění přes 20 do 50 m výkopku/sypaniny z horniny třídy těžitelnosti II skupiny 4 a 5</t>
  </si>
  <si>
    <t>225564112</t>
  </si>
  <si>
    <t>" lokální přesuny pro zpět. využit.kamení:  zásyp DM UV /pod komunikace "</t>
  </si>
  <si>
    <t>(rZASYPdmUV5NV*1,035*1,05)*2</t>
  </si>
  <si>
    <t>162351103</t>
  </si>
  <si>
    <t>Vodorovné přemístění přes 50 do 500 m výkopku/sypaniny z horniny třídy těžitelnosti I skupiny 1 až 3</t>
  </si>
  <si>
    <t>516641943</t>
  </si>
  <si>
    <t>"  mezideponie:  přesuny pro zpětně použitý výkopek, zeminy z výkopů:  odvoz+rozvoz"</t>
  </si>
  <si>
    <t>" 427/ úsek V/ dosyp zeminy do úrovně -0,15m pod KTÚ  ohumus."</t>
  </si>
  <si>
    <t>ZASYPzemHTU5NV*2</t>
  </si>
  <si>
    <t>36</t>
  </si>
  <si>
    <t>162651111</t>
  </si>
  <si>
    <t>Vodorovné přemístění přes 3 000 do 4000 m výkopku/sypaniny z horniny třídy těžitelnosti I skupiny 1 až 3</t>
  </si>
  <si>
    <t>155263846</t>
  </si>
  <si>
    <t>" odvoz přebytků výkopů na skládku/recyklaci: zemina "</t>
  </si>
  <si>
    <t>" odkopy zeminy "</t>
  </si>
  <si>
    <t>" rýhy š.0,8m:  chráničky "</t>
  </si>
  <si>
    <t>" rýhy š.2m:  kanalizace,UV "</t>
  </si>
  <si>
    <t>" -odpočet zpět. zemina:  zásypy HTÚ a za obruby"</t>
  </si>
  <si>
    <t>-ZASYPzemHTU5NV</t>
  </si>
  <si>
    <t>37</t>
  </si>
  <si>
    <t>162651131</t>
  </si>
  <si>
    <t>Vodorovné přemístění přes 3 000 do 4000 m výkopku/sypaniny z horniny třídy těžitelnosti II skupiny 4 a 5</t>
  </si>
  <si>
    <t>-412687670</t>
  </si>
  <si>
    <t>" odvoz přebytků výkopů na skládku/recyklaci: kamení "</t>
  </si>
  <si>
    <t>" odkopy kamení "</t>
  </si>
  <si>
    <t>" rýhy š.0,8m:  drenáže "</t>
  </si>
  <si>
    <t>" -odpočet zpět. využit.kamení:  zásyp DM UV+šachty /pod komunikace "</t>
  </si>
  <si>
    <t>-rZASYPdmUV5NV*1,035*1,05</t>
  </si>
  <si>
    <t>38</t>
  </si>
  <si>
    <t>167151111</t>
  </si>
  <si>
    <t>Nakládání výkopku z hornin třídy těžitelnosti I skupiny 1 až 3 přes 100 m3</t>
  </si>
  <si>
    <t>-285737670</t>
  </si>
  <si>
    <t>"  nakládka  zeminy  ručních lokálních výkopů pro jednotný odvoz "</t>
  </si>
  <si>
    <t>" nakládka zeminy pro zpětné použití "</t>
  </si>
  <si>
    <t>39</t>
  </si>
  <si>
    <t>167151112</t>
  </si>
  <si>
    <t>Nakládání výkopku z hornin třídy těžitelnosti II skupiny 4 a 5 přes 100 m3</t>
  </si>
  <si>
    <t>-747975283</t>
  </si>
  <si>
    <t>"  nakládka kamení  ručních lokálních výkopů pro jednotný odvoz "</t>
  </si>
  <si>
    <t>" nakládka kamení pro zpětné použití "</t>
  </si>
  <si>
    <t>rZASYPdmUV5NV*1,035*1,05</t>
  </si>
  <si>
    <t>40</t>
  </si>
  <si>
    <t>162751117</t>
  </si>
  <si>
    <t>Vodorovné přemístění přes 9 000 do 10000 m výkopku/sypaniny z horniny třídy těžitelnosti I skupiny 1 až 3</t>
  </si>
  <si>
    <t>-1575239271</t>
  </si>
  <si>
    <t>" odvoz drnů na kompostárnu nebo úložn.skládku:  zemina s  drny (po. 5 / 35 m2)"</t>
  </si>
  <si>
    <t>m2DRNY5NV*0,15</t>
  </si>
  <si>
    <t>Mezisoučet      zemina s drny</t>
  </si>
  <si>
    <t>41</t>
  </si>
  <si>
    <t>162751119</t>
  </si>
  <si>
    <t>Příplatek k vodorovnému přemístění výkopku/sypaniny z horniny třídy těžitelnosti I skupiny 1 až 3 ZKD 1000 m přes 10000 m</t>
  </si>
  <si>
    <t>-2072914295</t>
  </si>
  <si>
    <t>m3ODVOZdrn5NV*(13-10)</t>
  </si>
  <si>
    <t>42</t>
  </si>
  <si>
    <t>171201231-1</t>
  </si>
  <si>
    <t>Poplatek za uložení zeminy a kamení na recyklační skládce (skládkovné) kód odpadu 17 05 04.</t>
  </si>
  <si>
    <t>490064078</t>
  </si>
  <si>
    <t>" recyklační skládka:  zemina a kamení výkopů</t>
  </si>
  <si>
    <t>ODVOZzem5NV*(1,7+1,8)/2</t>
  </si>
  <si>
    <t>ODVOZkam5NV*(1,8+1,9)/2</t>
  </si>
  <si>
    <t>43</t>
  </si>
  <si>
    <t>17120122-90</t>
  </si>
  <si>
    <t xml:space="preserve">Poplatek za uložení biologicky rozložitelného odpadu - travní drny se zeminou - úložná skládka nebo kompostárna - kód odpadu 20 02 01 </t>
  </si>
  <si>
    <t>1740026314</t>
  </si>
  <si>
    <t>" odvoz drnů na kompostárnu nebo skládku k recyklaci:   zemina s  drny "</t>
  </si>
  <si>
    <t>m3ODVOZdrn5NV*1,4</t>
  </si>
  <si>
    <t>44</t>
  </si>
  <si>
    <t>171251201</t>
  </si>
  <si>
    <t>Uložení sypaniny na skládky nebo meziskládky</t>
  </si>
  <si>
    <t>-1068047750</t>
  </si>
  <si>
    <t>45</t>
  </si>
  <si>
    <t>174111101</t>
  </si>
  <si>
    <t>Zásyp jam, šachet rýh nebo kolem objektů sypaninou se zhutněním ručně</t>
  </si>
  <si>
    <t>-1891932193</t>
  </si>
  <si>
    <t>" zásyp kamením z odkopů komunikací "</t>
  </si>
  <si>
    <t>" zásyp zbytku pod DM  UV do hl. -1,0m "</t>
  </si>
  <si>
    <t xml:space="preserve">" 111/ úsek V/ stáv. UV (celk.2ks, ale v NV),DM+zasypání  (Olomoucká), v NV=2ks"          </t>
  </si>
  <si>
    <t>((PI*(0,55/2)^2)*(1,5-1,0))*2</t>
  </si>
  <si>
    <t>46</t>
  </si>
  <si>
    <t>174111103</t>
  </si>
  <si>
    <t>Zásyp zářezů pro podzemní vedení sypaninou se zhutněním ručně</t>
  </si>
  <si>
    <t>1474151408</t>
  </si>
  <si>
    <t>" srovnávací položka "</t>
  </si>
  <si>
    <t>" 427/ úsek  V/ dosyp zeminy do úrovně -0,15m pod KTÚ  ohumus."</t>
  </si>
  <si>
    <t>"  (po DM ZP vč. zásypu zářezu za obrubami ) "</t>
  </si>
  <si>
    <t>" = zásyp HTÚ zeminou pod KTÚ  "       24,6</t>
  </si>
  <si>
    <t>47</t>
  </si>
  <si>
    <t>181152302</t>
  </si>
  <si>
    <t>Úprava pláně pro silnice a dálnice v zářezech se zhutněním</t>
  </si>
  <si>
    <t>402735120</t>
  </si>
  <si>
    <t>" 127/ úsek V/ úprava zemní pláně pod chodníky "</t>
  </si>
  <si>
    <t>344,0</t>
  </si>
  <si>
    <t>" 133/ úsek V/ úprava zemní pláně ostatní "</t>
  </si>
  <si>
    <t>354,0</t>
  </si>
  <si>
    <t>" 438/úsek V/  kačírek tl. 10 cm (mezi chodníkem a zdí, Olomoucká)"</t>
  </si>
  <si>
    <t>87,0</t>
  </si>
  <si>
    <t>" odpočet pláně ručně"</t>
  </si>
  <si>
    <t>-rPLAN5NV</t>
  </si>
  <si>
    <t>48</t>
  </si>
  <si>
    <t>181912112</t>
  </si>
  <si>
    <t>Úprava pláně v hornině třídy těžitelnosti I skupiny 3 se zhutněním ručně</t>
  </si>
  <si>
    <t>-1234058481</t>
  </si>
  <si>
    <t>" pláň ručně podél domů (ad. 437/ 36mb nov.folie) Situace č.4, Olomoucká, řez 16"</t>
  </si>
  <si>
    <t>0,50*36,0</t>
  </si>
  <si>
    <t>" ručně  podél  plot.zdí (ad. 438/ kačírek u zdi) v.Situace č.4, Olomoucká, řez 17,18"</t>
  </si>
  <si>
    <t>0,50*115,0</t>
  </si>
  <si>
    <t>Zemní práce - povrchové úpravy terénu</t>
  </si>
  <si>
    <t>49</t>
  </si>
  <si>
    <t>181111111</t>
  </si>
  <si>
    <t>Plošná úprava terénu do 500 m2 zemina skupiny 1 až 4 nerovnosti přes 50 do 100 mm v rovinně a svahu do 1:5</t>
  </si>
  <si>
    <t>1605597038</t>
  </si>
  <si>
    <t>" obdělání půdy:  jemná modelace pro zakládání park.trávníku  výsevem /na plné nové veget.vrstvě "</t>
  </si>
  <si>
    <t>" (zatřídění:  úsek V.celkem 27,5m2, v NV=27,5m2  rovina)"</t>
  </si>
  <si>
    <t>50</t>
  </si>
  <si>
    <t>181351003</t>
  </si>
  <si>
    <t>Rozprostření ornice tl vrstvy do 200 mm pl do 100 m2 v rovině nebo ve svahu do 1:5 strojně</t>
  </si>
  <si>
    <t>-1136511655</t>
  </si>
  <si>
    <t xml:space="preserve">" 434/ úsek V/   novém ohumusov. 0,15m - rovina "   </t>
  </si>
  <si>
    <t>51</t>
  </si>
  <si>
    <t>103641010</t>
  </si>
  <si>
    <t>zemina pro terénní úpravy - ornice</t>
  </si>
  <si>
    <t>-740421133</t>
  </si>
  <si>
    <t>" nová vegetační vrstva pro trávník 15cm "</t>
  </si>
  <si>
    <t>0,15*rTRAVA5NV*1,03*1,60</t>
  </si>
  <si>
    <t>52</t>
  </si>
  <si>
    <t>181411131</t>
  </si>
  <si>
    <t>Založení parkového trávníku výsevem pl do 1000 m2 v rovině a ve svahu do 1:5</t>
  </si>
  <si>
    <t>-1298328331</t>
  </si>
  <si>
    <t xml:space="preserve">" 434/ úsek V/  zatravnění  (na novém ohumusov. 0,15m) - rovina "   </t>
  </si>
  <si>
    <t>53</t>
  </si>
  <si>
    <t>005724100</t>
  </si>
  <si>
    <t>osivo směs travní parková</t>
  </si>
  <si>
    <t>kg</t>
  </si>
  <si>
    <t>-309893899</t>
  </si>
  <si>
    <t>rTRAVA5NV*0,030*1,03</t>
  </si>
  <si>
    <t>54</t>
  </si>
  <si>
    <t>181951111</t>
  </si>
  <si>
    <t>Úprava pláně v hornině třídy těžitelnosti I skupiny 1 až 3 bez zhutnění strojně</t>
  </si>
  <si>
    <t>456518417</t>
  </si>
  <si>
    <t xml:space="preserve">" srovn.podkladu pod ohumusování "  </t>
  </si>
  <si>
    <t>55</t>
  </si>
  <si>
    <t>183403114</t>
  </si>
  <si>
    <t>Obdělání půdy kultivátorováním v rovině a svahu do 1:5</t>
  </si>
  <si>
    <t>-632859288</t>
  </si>
  <si>
    <t>56</t>
  </si>
  <si>
    <t>183403152</t>
  </si>
  <si>
    <t>Obdělání půdy vláčením v rovině a svahu do 1:5</t>
  </si>
  <si>
    <t>-363767164</t>
  </si>
  <si>
    <t>57</t>
  </si>
  <si>
    <t>183403153</t>
  </si>
  <si>
    <t>Obdělání půdy hrabáním v rovině a svahu do 1:5</t>
  </si>
  <si>
    <t>-1149666553</t>
  </si>
  <si>
    <t>"  obdělání půdy "</t>
  </si>
  <si>
    <t>58</t>
  </si>
  <si>
    <t>183403161</t>
  </si>
  <si>
    <t>Obdělání půdy válením v rovině a svahu do 1:5</t>
  </si>
  <si>
    <t>696742738</t>
  </si>
  <si>
    <t>59</t>
  </si>
  <si>
    <t>184853511</t>
  </si>
  <si>
    <t>Chemické odplevelení před založením kultury nad 20 m2 postřikem na široko v rovině a svahu do 1:5 strojně</t>
  </si>
  <si>
    <t>-774293519</t>
  </si>
  <si>
    <t>" zatravnění KTÚ:   min. 1x pláň pod návoz veget. vrstvy + 1x nová veget.vrstva po slehnutí "</t>
  </si>
  <si>
    <t>rTRAVA5NV*(1+1)</t>
  </si>
  <si>
    <t>60</t>
  </si>
  <si>
    <t>185802113</t>
  </si>
  <si>
    <t>Hnojení půdy umělým hnojivem na široko v rovině a svahu do 1:5</t>
  </si>
  <si>
    <t>-1427556239</t>
  </si>
  <si>
    <t>rTRAVA5NV*0,030*0,001</t>
  </si>
  <si>
    <t>61</t>
  </si>
  <si>
    <t>25191155-11</t>
  </si>
  <si>
    <t>hnojivo startovací - pro založení trávníků,   spotřeba 30g/m2</t>
  </si>
  <si>
    <t>1715756519</t>
  </si>
  <si>
    <t>62</t>
  </si>
  <si>
    <t>185803111</t>
  </si>
  <si>
    <t>Ošetření trávníku shrabáním v rovině a svahu do 1:5</t>
  </si>
  <si>
    <t>668434756</t>
  </si>
  <si>
    <t>" dokončovací péče: cykl 1x "</t>
  </si>
  <si>
    <t>1*rTRAVA5NV</t>
  </si>
  <si>
    <t>63</t>
  </si>
  <si>
    <t>185804312</t>
  </si>
  <si>
    <t>Zalití rostlin vodou plocha přes 20 m2</t>
  </si>
  <si>
    <t>1630730317</t>
  </si>
  <si>
    <t>" technolog.založení trávníků výsevem  "</t>
  </si>
  <si>
    <t>"  1. základní zálivka po výsevu: cca 10 L/m2  "</t>
  </si>
  <si>
    <t>rTRAVA5NV*0,010</t>
  </si>
  <si>
    <t>Mezisoučet  VODA vysev trávníku</t>
  </si>
  <si>
    <t>" zálivky po vzejití postupně : 10-20L/m2 :   min.5x "</t>
  </si>
  <si>
    <t>5*rTRAVA5NV*((0,010+0,020)/2)</t>
  </si>
  <si>
    <t>64</t>
  </si>
  <si>
    <t>185851121</t>
  </si>
  <si>
    <t>Dovoz vody pro zálivku rostlin za vzdálenost do 1000 m</t>
  </si>
  <si>
    <t>1099242088</t>
  </si>
  <si>
    <t>65</t>
  </si>
  <si>
    <t>185851129</t>
  </si>
  <si>
    <t>Příplatek k dovozu vody pro zálivku rostlin do 1000 m ZKD 1000 m</t>
  </si>
  <si>
    <t>-756838770</t>
  </si>
  <si>
    <t>" cenu za dovozovou vzdálenost si dodavatel upraví dle vlastních možností (km)"</t>
  </si>
  <si>
    <t>VODAvysev5NV*(2-1)</t>
  </si>
  <si>
    <t>VODApece5NV*(2-1)</t>
  </si>
  <si>
    <t>66</t>
  </si>
  <si>
    <t>998231311</t>
  </si>
  <si>
    <t>Přesun hmot pro sadovnické a krajinářské úpravy vodorovně do 5000 m</t>
  </si>
  <si>
    <t>1968644317</t>
  </si>
  <si>
    <t>Zakládání</t>
  </si>
  <si>
    <t>67</t>
  </si>
  <si>
    <t>211561111</t>
  </si>
  <si>
    <t>Výplň odvodňovacích žeber nebo trativodů kamenivem hrubým drceným frakce 4 až 16 mm</t>
  </si>
  <si>
    <t>1662436302</t>
  </si>
  <si>
    <t>" 397/úsek  V./ drenáž komunik.:  drenáž.rýha  130mb"</t>
  </si>
  <si>
    <t>" dopočet  kameniva obsypu (nad rámec kubatur započten v položce drenáže =0,20477t/mb) "</t>
  </si>
  <si>
    <t>" dle rozměrů drenážní rýhy/ viz. PD  vzor.řezy  16-18 / "</t>
  </si>
  <si>
    <t>" objem M3 lože+obsypu dle PD /0,172m3/mb "   (0,4+0,5)/2*0,40-PI*(0,10/2)^2</t>
  </si>
  <si>
    <t>" -odpočet M3 kameniva/lože+obsyp/ započten. v polož.drenáže =0,20477t/mb " -(0,20477/1,85)</t>
  </si>
  <si>
    <t>Mezisoučet         doplnění M3 kameniva do drenáž.rýhy  1mb</t>
  </si>
  <si>
    <t>" M3 kameniva pro zbylé mb  (celk.délka drenáže 130mb) "             (130-1,0)*0,061</t>
  </si>
  <si>
    <t>68</t>
  </si>
  <si>
    <t>211971121</t>
  </si>
  <si>
    <t>Zřízení opláštění žeber nebo trativodů geotextilií v rýze nebo zářezu sklonu přes 1:2 š do 2,5 m</t>
  </si>
  <si>
    <t>-1170134903</t>
  </si>
  <si>
    <t xml:space="preserve">"  k-ce odvod.drenáže:  geotextilie "  </t>
  </si>
  <si>
    <t>" parkovací pruh "               ((0,40+0,50)+2*0,45)*1,15*130,0</t>
  </si>
  <si>
    <t>TEXTILdren5NV</t>
  </si>
  <si>
    <t>69</t>
  </si>
  <si>
    <t>69311068</t>
  </si>
  <si>
    <t>geotextilie netkaná separační, ochranná, filtrační, drenážní PP 300g/m2</t>
  </si>
  <si>
    <t>596148778</t>
  </si>
  <si>
    <t>" 397/úsek V./ drenáž komunik.:  drenáž.rýha   130mb, vzor.řezy 16-18 "</t>
  </si>
  <si>
    <t>" rozvin. š. ((0,40+0,50)+2*0,45)*1,15=2,07m "</t>
  </si>
  <si>
    <t>" textilie má výrob. šířku 2,0m * koef.prořezů "    (130,0*2,0)*1,185</t>
  </si>
  <si>
    <t>70</t>
  </si>
  <si>
    <t>212752401</t>
  </si>
  <si>
    <t>Trativod z drenážních trubek korugovaných PE-HD SN 8 perforace 360° včetně lože otevřený výkop DN 100 pro liniové stavby</t>
  </si>
  <si>
    <t>84970120</t>
  </si>
  <si>
    <t>" v ceně položky: trouba tuhá PE-HD DN 100, podsyp  HDK 4/8, obsyp HDK 8/16 "</t>
  </si>
  <si>
    <t>" 397/úsek V. /drenáž komun.: trubky perforov. PE-HD   DN100/ řezy 16-18"      130,0</t>
  </si>
  <si>
    <t>Vodorovné konstrukce</t>
  </si>
  <si>
    <t>71</t>
  </si>
  <si>
    <t>451572111</t>
  </si>
  <si>
    <t>Lože pod potrubí otevřený výkop z kameniva drobného těženého</t>
  </si>
  <si>
    <t>1043187124</t>
  </si>
  <si>
    <t>" 401/ úsek V/ kabel.chránička D110 (stáv. kabely SEK, Olomoucká)  1*77mb: lože"</t>
  </si>
  <si>
    <t>" Situace č.4 + řez 16-18, stran. posun"           (0,6+0,2)*0,10*77,0</t>
  </si>
  <si>
    <t>LOZEchran01N</t>
  </si>
  <si>
    <t>Mezisoučet           lože  chránička</t>
  </si>
  <si>
    <t>72</t>
  </si>
  <si>
    <t>451573111</t>
  </si>
  <si>
    <t>Lože pod potrubí otevřený výkop ze štěrkopísku</t>
  </si>
  <si>
    <t>318808105</t>
  </si>
  <si>
    <t>" lože z ŠP  tl. 0,15m  přípojky kanalizace od vpustí UV, lože pod vpustě "</t>
  </si>
  <si>
    <t>0,9*(0,8+0,5+2*0,5/2*2)*0,15</t>
  </si>
  <si>
    <t>(1,5*1,5*0,15)*2            " pod 2* UV "</t>
  </si>
  <si>
    <t>(1,2*0,5*0,15)*2           " přepojení na přípojky/cca hl.2m"</t>
  </si>
  <si>
    <t>2,4*2,4*0,15</t>
  </si>
  <si>
    <t>1,0*(33+2*0,5*2)*0,15</t>
  </si>
  <si>
    <t>(1,2*0,5*0,15)*(2-1)           " napojení UV21 do šachty "</t>
  </si>
  <si>
    <t>73</t>
  </si>
  <si>
    <t>45157977-48</t>
  </si>
  <si>
    <t>Příplatek ZKD 10 mm tl  - nad základní lože v montážní položce - pod dlažbu z kameniva  drceného fr. 4-8</t>
  </si>
  <si>
    <t>1775147845</t>
  </si>
  <si>
    <t>" dopočet zvětš. lože (ze 40 na 50mm) pod stezku ZD6  "</t>
  </si>
  <si>
    <t>" v montáž.položce Kladení ZD6 započteno základ. 40mm"</t>
  </si>
  <si>
    <t xml:space="preserve">"  181/ úsek V:  lože z HDK 4-8, celk.tl.50mm "   </t>
  </si>
  <si>
    <t>344,0*(50-40)/10</t>
  </si>
  <si>
    <t>74</t>
  </si>
  <si>
    <t>452112112</t>
  </si>
  <si>
    <t>Osazení betonových prstenců nebo rámů v do 100 mm</t>
  </si>
  <si>
    <t>157054857</t>
  </si>
  <si>
    <t xml:space="preserve">" 390-393/ úsek V/  uliční vpusti:  prstence UV"         </t>
  </si>
  <si>
    <t>75</t>
  </si>
  <si>
    <t>59223864</t>
  </si>
  <si>
    <t>prstenec pro uliční vpusť vyrovnávací betonový 390x60x130mm</t>
  </si>
  <si>
    <t>-1217086292</t>
  </si>
  <si>
    <t>Komunikace</t>
  </si>
  <si>
    <t>76</t>
  </si>
  <si>
    <t>56485111-032a</t>
  </si>
  <si>
    <t>Podklad ze štěrkodrtě ŠD plochy přes 100 m2 tl 150 mm - ŠDa-GE  fr.0-32</t>
  </si>
  <si>
    <t>1507468696</t>
  </si>
  <si>
    <t>" 249/ úsek V:  podklad  -fr. 0-32 - ŠDa-GE- tl. 150 mm:  v NV =295  m2"</t>
  </si>
  <si>
    <t>" parkov.stání ul. Olomoucká  "    295,0</t>
  </si>
  <si>
    <t>56486111-032a</t>
  </si>
  <si>
    <t>Podklad ze štěrkodrtě ŠD plochy přes 100 m2 tl 200 mm - ŠDa-GE  fr.0-32</t>
  </si>
  <si>
    <t>-1542667934</t>
  </si>
  <si>
    <t>" 253/ úsek  V:  podklad  -fr. 0-32 - ŠDa-GE- tl. 150 mm:  v NV = 354,0m2 "</t>
  </si>
  <si>
    <t>" parkov.stání ul. Olomoucká"         354,0</t>
  </si>
  <si>
    <t>78</t>
  </si>
  <si>
    <t>56487111-032a</t>
  </si>
  <si>
    <t>Podklad ze štěrkodrtě ŠD plochy přes 100 m2 tl 250 mm - ŠDa-GE  fr.0-32</t>
  </si>
  <si>
    <t>1631848948</t>
  </si>
  <si>
    <t>" 190/ úsek  V: stezka/CHODNÍK/Olomoucká:  podklad  -fr. 0-32 - ŠDa-GE- tl. 250 mm"     344,0</t>
  </si>
  <si>
    <t>79</t>
  </si>
  <si>
    <t>596211113</t>
  </si>
  <si>
    <t>Kladení zámkové dlažby komunikací pro pěší ručně tl 60 mm skupiny A pl přes 300 m2</t>
  </si>
  <si>
    <t>-326175880</t>
  </si>
  <si>
    <t>" V cenách jsou započ.i nákl. na dodání hmot pro lože do 40mm drť 4-8, + mater.na výplň spár."</t>
  </si>
  <si>
    <t xml:space="preserve">"  =ad. 181/ úsek  V:  lože z HDK 4-8, celk.tl.50mm (10mm dopočteno samostat. příplatkem)"   </t>
  </si>
  <si>
    <t>" 142/ úsek  V/ stezka/CHODNÍK: dlažba ZD6  (tvar 20x20cm)  přírodní "          344,0</t>
  </si>
  <si>
    <t>" (zatřídění přes 300m2:  z celkov. 344m2/úsek V.,   v NV= 344,0m2)"</t>
  </si>
  <si>
    <t>80</t>
  </si>
  <si>
    <t>59245021</t>
  </si>
  <si>
    <t>dlažba tvar čtverec betonová 200x200x60mm přírodní</t>
  </si>
  <si>
    <t>1542430628</t>
  </si>
  <si>
    <t>" 142/ úsek V/ stezka/CHODNÍK: dlažba ZD6  (tvar 20x20cm)  přírodní "     344,0*1,01</t>
  </si>
  <si>
    <t>81</t>
  </si>
  <si>
    <t>596212212</t>
  </si>
  <si>
    <t>Kladení zámkové dlažby pozemních komunikací ručně tl 80 mm skupiny A pl přes 100 do 300 m2</t>
  </si>
  <si>
    <t>-1893271973</t>
  </si>
  <si>
    <t>" V cenách jsou započ.i nákl. na dodání hmot pro lože do 50mm drť 4-8, + mater.na výplň spár."</t>
  </si>
  <si>
    <t xml:space="preserve">"  =ad. 245/ úsek V:  lože z HDK 4-8,  tl.50mm "   </t>
  </si>
  <si>
    <t xml:space="preserve">" 240/ úsek  V/ vozovka: dlažba ZD8  (tvar 20x20) přírodní: v NV=295m2 " </t>
  </si>
  <si>
    <t>82</t>
  </si>
  <si>
    <t>59245030</t>
  </si>
  <si>
    <t>dlažba tvar čtverec betonová 200x200x80mm přírodní</t>
  </si>
  <si>
    <t>-2100289371</t>
  </si>
  <si>
    <t xml:space="preserve">" 240/ úsek II,IV/ vozovka/parkov.stání: dlažba ZD8  (tvar 20x20) přírodní "   </t>
  </si>
  <si>
    <t>" parkov.stání ul. Olomoucká  "    295,0*1,02</t>
  </si>
  <si>
    <t>Úpravy povrchů, podlahy a osazování výplní</t>
  </si>
  <si>
    <t>83</t>
  </si>
  <si>
    <t>637121111</t>
  </si>
  <si>
    <t>Okapový chodník z kačírku tl 100 mm s udusáním</t>
  </si>
  <si>
    <t>223158377</t>
  </si>
  <si>
    <t>"  (výkr. Situace č.4 + vz.řez č.17-18)"    87,0</t>
  </si>
  <si>
    <t>Trubní vedení</t>
  </si>
  <si>
    <t>84</t>
  </si>
  <si>
    <t>83131219-01</t>
  </si>
  <si>
    <t xml:space="preserve">Příplatek k montáži PVC potrubí DN 150 za napojení dvou dříků trub pomocí manžety a montáže a dodávky potřebných tvarovek na napojení potrubí různých materiálů a různých DN  (přechod potrubí a manžeta v ceně)	</t>
  </si>
  <si>
    <t>1255244114</t>
  </si>
  <si>
    <t>" přepojení nové přípojky DN150  na stáv.přípojku (DN ? materiál ?) od zruš.(DM) UV / při posunu vpustí "</t>
  </si>
  <si>
    <t xml:space="preserve">" 390/ úsek V./ posun  UV19, UV20   přepojení stávaj.přípojku DM UV v hl.2m "               </t>
  </si>
  <si>
    <t>"  v. Situace stavby -č.4, Olomoucká "                     2</t>
  </si>
  <si>
    <t>85</t>
  </si>
  <si>
    <t>837312221</t>
  </si>
  <si>
    <t>Montáž kameninových tvarovek jednoosých s integrovaným těsněním otevřený výkop DN 150</t>
  </si>
  <si>
    <t>-73567484</t>
  </si>
  <si>
    <t>" zaslepení stávaj. přípojky po DM  UV "</t>
  </si>
  <si>
    <t>" 111/ úsek V/ stáv. UV (celk.2ks, ale v NV),DM+zasypání  (Olomoucká), v NV 2ks"     2</t>
  </si>
  <si>
    <t>86</t>
  </si>
  <si>
    <t>59711852</t>
  </si>
  <si>
    <t>ucpávka kameninová glazovaná DN 150 spojovací systém F</t>
  </si>
  <si>
    <t>-1892317275</t>
  </si>
  <si>
    <t>" druh ucpávky bude upřesněn až dle stávaj.přípojení původn. UV"</t>
  </si>
  <si>
    <t>87</t>
  </si>
  <si>
    <t>871315231</t>
  </si>
  <si>
    <t>Kanalizační potrubí z tvrdého PVC jednovrstvé tuhost třídy SN10 DN 160</t>
  </si>
  <si>
    <t>1846585473</t>
  </si>
  <si>
    <t>"  v. Situace stavby -č.4, Olomoucká "                     0,8+0,5</t>
  </si>
  <si>
    <t>" + % spádu pro potrubí "    1,3 *0,03</t>
  </si>
  <si>
    <t>Trubka160D5NV</t>
  </si>
  <si>
    <t>88</t>
  </si>
  <si>
    <t>871355231</t>
  </si>
  <si>
    <t>Kanalizační potrubí z tvrdého PVC jednovrstvé tuhost třídy SN10 DN 200</t>
  </si>
  <si>
    <t>-529896404</t>
  </si>
  <si>
    <t>" výkr. Situace č.4  (Olomoucká) "</t>
  </si>
  <si>
    <t>" 392/ úsek V./ kanal.přípojka PVC DN200  (od UV21,22) napojení na  šachtu"   33,0</t>
  </si>
  <si>
    <t>" + % spádu pro potrubí "    33 *0,03</t>
  </si>
  <si>
    <t>Trubka200D5NV</t>
  </si>
  <si>
    <t>89</t>
  </si>
  <si>
    <t>87731042-d100</t>
  </si>
  <si>
    <t>Montáž odboček na kanalizačním potrubí z PE- HD trub korugovaných DN 100  pro drenáž -  T kusy</t>
  </si>
  <si>
    <t>616198304</t>
  </si>
  <si>
    <t>" tvarovky - T kusy odbočky k UV na trase drenáže "</t>
  </si>
  <si>
    <t>" 397/úsek V. /drenáž komun.: trubky perforov. PE-HD   DN100 /130mb: napoj.do UV"   4</t>
  </si>
  <si>
    <t>Mezisoučet           T-kus  DN100</t>
  </si>
  <si>
    <t>90</t>
  </si>
  <si>
    <t>28613290</t>
  </si>
  <si>
    <t>tvarovka T-kus PE drenážního systému komunikací, letišť a sportovišť DN 100</t>
  </si>
  <si>
    <t>-2003456051</t>
  </si>
  <si>
    <t>91</t>
  </si>
  <si>
    <t>87731043-d100</t>
  </si>
  <si>
    <t>Montáž spojek na kanalizačním potrubí z PE - HD  trub korugovaných DN 100  pro drenáž -  spojky</t>
  </si>
  <si>
    <t>1887405941</t>
  </si>
  <si>
    <t>" tvarovky - spojky drenáže, trubky po 6m "</t>
  </si>
  <si>
    <t>" 397/úsek V. /drenáž komun.: trubky perforov. PE-HD   DN100 /130mb"</t>
  </si>
  <si>
    <t>DREN100D5NV/6,0+2*2</t>
  </si>
  <si>
    <t>26-25,667</t>
  </si>
  <si>
    <t>92</t>
  </si>
  <si>
    <t>28613250</t>
  </si>
  <si>
    <t>nátrubek spojovací PE drenážního systému komunikací, letišť a sportovišť DN 100</t>
  </si>
  <si>
    <t>-398761806</t>
  </si>
  <si>
    <t>93</t>
  </si>
  <si>
    <t>877310439-d150</t>
  </si>
  <si>
    <t>Montáž redukcí  na kanalizačním potrubí z PE - HD  trub korugovaných DN 150  pro drenáž - redukce</t>
  </si>
  <si>
    <t>1930878635</t>
  </si>
  <si>
    <t xml:space="preserve">"  redukce trativod DN100/ napojovací sedlo DN150 "    </t>
  </si>
  <si>
    <t>" 397/úsek V. /drenáž komun.: trubky perforov. PE-HD   DN100 /130mb: napoj.do UV"  4</t>
  </si>
  <si>
    <t>94</t>
  </si>
  <si>
    <t>28613350</t>
  </si>
  <si>
    <t>spojka redukční PE drenážního systému komunikací, letišť a sportovišť DN 150/100</t>
  </si>
  <si>
    <t>-842160073</t>
  </si>
  <si>
    <t>95</t>
  </si>
  <si>
    <t>87731043-11</t>
  </si>
  <si>
    <t>Připojení plast.kanal.potrubí DN150 do beton.uliční vpusti - jádrový vývrt, universální kolmé sedlo pro DN150 na hlavní potrubí DN 300 -1000 z betonu a kameniny,vč. vyrovnáv.vložky, těsnění / M+D komplet</t>
  </si>
  <si>
    <t>285573673</t>
  </si>
  <si>
    <t>"  napojení drenáže -navrtávka s náledným nasazením sedlové odbočky "</t>
  </si>
  <si>
    <t>96</t>
  </si>
  <si>
    <t>877315211</t>
  </si>
  <si>
    <t>Montáž tvarovek z tvrdého PVC-systém KG nebo z polypropylenu-systém KG 2000 jednoosé DN 160</t>
  </si>
  <si>
    <t>682824349</t>
  </si>
  <si>
    <t xml:space="preserve">" koleno napojení UV na přípojku PVC DN150  (nasměrování napojení)" </t>
  </si>
  <si>
    <t xml:space="preserve">" - odpočet dle pol.: 392/ úsek V./ kanal.přípojka PVC DN200  (od UV21,22) "  </t>
  </si>
  <si>
    <t>-2</t>
  </si>
  <si>
    <t>97</t>
  </si>
  <si>
    <t>28611362</t>
  </si>
  <si>
    <t>koleno kanalizace PVC KG 160x67°</t>
  </si>
  <si>
    <t>-286962587</t>
  </si>
  <si>
    <t>98</t>
  </si>
  <si>
    <t>87735043-11</t>
  </si>
  <si>
    <t>Připojení plast.kanal.potrubí DN200 do beton.uliční vpusti - jádrový vývrt, universální kolmé sedlo pro DN200  na uliční vpusť  vč. vyrovnáv.vložky, těsnění / M+D komplet</t>
  </si>
  <si>
    <t>-80014508</t>
  </si>
  <si>
    <t>" 392/ úsek V./ kanal.přípojka PVC DN200  (od UV22) napojení na  novou UV21"     1</t>
  </si>
  <si>
    <t>99</t>
  </si>
  <si>
    <t>87735043-21</t>
  </si>
  <si>
    <t>Připojení plast.kanal.potrubí DN200 do beton. šachty - jádrový vývrt, universální kolmé sedlo pro DN 200 na šachtu z betonu vč. vyrovnáv.vložky, těsnění / M+D komplet</t>
  </si>
  <si>
    <t>1761522515</t>
  </si>
  <si>
    <t>" 392/ úsek V./ kanal.přípojka PVC DN200  (od UV21)/ napojení na novou bet. šachtu"     1</t>
  </si>
  <si>
    <t>100</t>
  </si>
  <si>
    <t>877355211</t>
  </si>
  <si>
    <t>Montáž tvarovek z tvrdého PVC-systém KG nebo z polypropylenu-systém KG 2000 jednoosé DN 200</t>
  </si>
  <si>
    <t>1091252349</t>
  </si>
  <si>
    <t xml:space="preserve">" koleno napojení UV na přípojku PVC DN 200  (nasměrování napojení)" </t>
  </si>
  <si>
    <t>"  392/ úsek V./ kanal.přípojka PVC DN200  (od UV21,22) "  2</t>
  </si>
  <si>
    <t>101</t>
  </si>
  <si>
    <t>28611367</t>
  </si>
  <si>
    <t>koleno kanalizace PVC KG 200x67°</t>
  </si>
  <si>
    <t>-2011770381</t>
  </si>
  <si>
    <t>102</t>
  </si>
  <si>
    <t>890411851</t>
  </si>
  <si>
    <t>Bourání šachet z prefabrikovaných skruží strojně obestavěného prostoru do 1,5 m3</t>
  </si>
  <si>
    <t>581372026</t>
  </si>
  <si>
    <t xml:space="preserve">" 111/ úsek V/ stáv. UV (celk.2ks),DM+zasypání  (Olomoucká), v NV 2ks"  </t>
  </si>
  <si>
    <t>" OP= "              ((PI*(0,55/2)^2)*1,5)*2</t>
  </si>
  <si>
    <t>OPdmUV05d</t>
  </si>
  <si>
    <t>103</t>
  </si>
  <si>
    <t>892312121</t>
  </si>
  <si>
    <t>Tlaková zkouška vzduchem potrubí DN 150 těsnícím vakem ucpávkovým</t>
  </si>
  <si>
    <t>úsek</t>
  </si>
  <si>
    <t>63710018</t>
  </si>
  <si>
    <t>" napojení - schema  v. -001.1-4, Situace stavby -část 1-4 "</t>
  </si>
  <si>
    <t>" 390,394/ úsek V/  uliční vpusti "</t>
  </si>
  <si>
    <t xml:space="preserve">" - odpoče dle pol.: 392/ úsek V./ kanal.přípojka PVC DN200  (od UV21,22) napojení na  šachtu, dl.33m"  </t>
  </si>
  <si>
    <t>" úsek UV22-UV21 "               -1</t>
  </si>
  <si>
    <t>" úsek UV21-šachta Š "        -1</t>
  </si>
  <si>
    <t>104</t>
  </si>
  <si>
    <t>892352121</t>
  </si>
  <si>
    <t>Tlaková zkouška vzduchem potrubí DN 200 těsnícím vakem ucpávkovým</t>
  </si>
  <si>
    <t>-586331561</t>
  </si>
  <si>
    <t xml:space="preserve">" 392/ úsek V./ kanal.přípojka PVC DN200  (od UV21,22) napojení na  šachtu, dl.33m"  </t>
  </si>
  <si>
    <t>" úsek UV22-UV21 "               1</t>
  </si>
  <si>
    <t>" úsek UV21-šachta Š "        1</t>
  </si>
  <si>
    <t>105</t>
  </si>
  <si>
    <t>89441010-s1</t>
  </si>
  <si>
    <t>Kanalizační šachta z prefa dílců pro potrubí DN 200 hl.1,65m (terén/dno potrubí) prefa-dno, rovné dílce, zákrytová deska nebo konus, betonové prstence</t>
  </si>
  <si>
    <t>1884257312</t>
  </si>
  <si>
    <t>"  v. -001.4, Situace stavby -část 4 / v prakovac.pruhu,naproti  výjezdu z ul. Husova"</t>
  </si>
  <si>
    <t>" komplet  sestava M+D (poklop samostatně)"          1</t>
  </si>
  <si>
    <t>106</t>
  </si>
  <si>
    <t>895941302</t>
  </si>
  <si>
    <t>Osazení vpusti uliční DN 450 z betonových dílců dno s kalištěm</t>
  </si>
  <si>
    <t>-1320502008</t>
  </si>
  <si>
    <t>"skl. UV dle specifikace č. 381/ UV se zápach.uzávěrou,  dno s kalovou prohlubní v. 300 mm"</t>
  </si>
  <si>
    <t>" skruž se sifonem 555 mm, skruž horní v. 555 mm, horní dílec s mříží v. 185 mm"</t>
  </si>
  <si>
    <t>"  dno"</t>
  </si>
  <si>
    <t xml:space="preserve">" 393/ úsek V./ nová  UV21, UV22   napojení novou přípojku DN200 do nové šachty "               </t>
  </si>
  <si>
    <t>" (úsek UV22 do nové UV21,   úsek UV21-šachta Š )"</t>
  </si>
  <si>
    <t>Součet         ULIČNÍ  vpusti</t>
  </si>
  <si>
    <t>107</t>
  </si>
  <si>
    <t>59223852</t>
  </si>
  <si>
    <t>dno pro uliční vpusť s kalovou prohlubní betonové 450x300x50mm</t>
  </si>
  <si>
    <t>412874002</t>
  </si>
  <si>
    <t>108</t>
  </si>
  <si>
    <t>895941314</t>
  </si>
  <si>
    <t>Osazení vpusti uliční DN 450 z betonových dílců skruž horní 570 mm</t>
  </si>
  <si>
    <t>-928312938</t>
  </si>
  <si>
    <t>109</t>
  </si>
  <si>
    <t>59223858</t>
  </si>
  <si>
    <t>skruž pro uliční vpusť horní betonová 450x570x50mm</t>
  </si>
  <si>
    <t>-531977453</t>
  </si>
  <si>
    <t>110</t>
  </si>
  <si>
    <t>895941332</t>
  </si>
  <si>
    <t>Osazení vpusti uliční DN 450 z betonových dílců skruž průběžná se zápachovou uzávěrkou</t>
  </si>
  <si>
    <t>1255255113</t>
  </si>
  <si>
    <t>111</t>
  </si>
  <si>
    <t>59223855-01</t>
  </si>
  <si>
    <t>skruž pro uliční vpusť -  se sifonem PVC  DN150 - betonová 450x570x50mm</t>
  </si>
  <si>
    <t>-233328638</t>
  </si>
  <si>
    <t>" -odpočet UV 21,22  /pro odtok DN200 "     -2</t>
  </si>
  <si>
    <t>112</t>
  </si>
  <si>
    <t>59223855-02</t>
  </si>
  <si>
    <t>skruž pro uliční vpusť -  se sifonem PVC  DN 200 - betonová 450x570x50mm</t>
  </si>
  <si>
    <t>-843706272</t>
  </si>
  <si>
    <t>" UV21 + UV 22 / přípojka PVC  DN200/ výrl. Situace 4, Olomoucká "          2</t>
  </si>
  <si>
    <t>113</t>
  </si>
  <si>
    <t>899104112</t>
  </si>
  <si>
    <t>Osazení poklopů litinových nebo ocelových včetně rámů pro třídu zatížení D400, E600</t>
  </si>
  <si>
    <t>1488694964</t>
  </si>
  <si>
    <t>" 391/ úsek V./  kanaliz. šachta bet. DN 1000, (Olomoucká)  1ks:  poklop D400" 1</t>
  </si>
  <si>
    <t>114</t>
  </si>
  <si>
    <t>55241406</t>
  </si>
  <si>
    <t>poklop šachtový s rámem DN 600 třída D400 s odvětráním</t>
  </si>
  <si>
    <t>-625074375</t>
  </si>
  <si>
    <t>" 391/ úsek V./ kan. šachta bet. DN 1000, (Olomoucká): poklop D400 s odvětráním"  1</t>
  </si>
  <si>
    <t>115</t>
  </si>
  <si>
    <t>899202211</t>
  </si>
  <si>
    <t>Demontáž mříží litinových včetně rámů hmotnosti přes 50 do 100 kg</t>
  </si>
  <si>
    <t>-153086500</t>
  </si>
  <si>
    <t>" 111/ úsek V/ stáv. UV (celk.2ks) DM+zasypání  (Olomoucká), v NV 2ks"     2</t>
  </si>
  <si>
    <t>116</t>
  </si>
  <si>
    <t>899204112</t>
  </si>
  <si>
    <t>Osazení mříží litinových včetně rámů a košů na bahno pro třídu zatížení D400, E600</t>
  </si>
  <si>
    <t>623669220</t>
  </si>
  <si>
    <t>" 390-393/ úsek  V/  uliční vpusti "</t>
  </si>
  <si>
    <t>" horní dílec s mříží v. 185 mm: mříž 500x500   D400 "</t>
  </si>
  <si>
    <t>117</t>
  </si>
  <si>
    <t>59224481-01B</t>
  </si>
  <si>
    <t>mříž vtoková litinová plochá pro uliční vpusť  500x500mm D400, + rám pro bet.ul. vpust D400, zatížení 40 tun - rovná, s pantem</t>
  </si>
  <si>
    <t>322567330</t>
  </si>
  <si>
    <t>118</t>
  </si>
  <si>
    <t>59223871</t>
  </si>
  <si>
    <t>koš vysoký pro uliční vpusti žárově Pz plech pro rám 500/500mm</t>
  </si>
  <si>
    <t>-587490677</t>
  </si>
  <si>
    <t>119</t>
  </si>
  <si>
    <t>914111111</t>
  </si>
  <si>
    <t>Montáž svislé dopravní značky do velikosti 1 m2 objímkami na sloupek nebo konzolu</t>
  </si>
  <si>
    <t>11513853</t>
  </si>
  <si>
    <t>" výkr. -005.2   Situace DZ -část 2:    cedule  SDZ "</t>
  </si>
  <si>
    <t>" 343/ úsek V/ sdz   - zpět.osazení /nová patka+sloupek "     1*1</t>
  </si>
  <si>
    <t>" (DM započtena v HČ/ úsek V.) "</t>
  </si>
  <si>
    <t>Mezisoučet          zpětné osazení stávaj.cedulí</t>
  </si>
  <si>
    <t>120</t>
  </si>
  <si>
    <t>914511112</t>
  </si>
  <si>
    <t>Montáž sloupku dopravních značek délky do 3,5 m s betonovým základem a patkou D 60 mm</t>
  </si>
  <si>
    <t>-510915998</t>
  </si>
  <si>
    <t>" v ceně položky je  osazení sloupku,  mtž.+dodávky (beton. patka, AL. patka, víčko)"</t>
  </si>
  <si>
    <t>" výkr. -005.2   Situace DZ část 2:   sloupky  SDZ "</t>
  </si>
  <si>
    <t>Mezisoučet         nové sloupky</t>
  </si>
  <si>
    <t>121</t>
  </si>
  <si>
    <t>40445235</t>
  </si>
  <si>
    <t>sloupek pro dopravní značku Al D 60mm v 3,5m</t>
  </si>
  <si>
    <t>-94896476</t>
  </si>
  <si>
    <t>122</t>
  </si>
  <si>
    <t>916111122-30F1</t>
  </si>
  <si>
    <t>Osazení obruby z drobných kostek bez boční opěry do lože z betonu prostého - C25/30 XF1</t>
  </si>
  <si>
    <t>1006572940</t>
  </si>
  <si>
    <t>" 305/ úsek V./  2 -řádek kostek DŽK  (vzor.řezy)"                      137,0*(2-1)</t>
  </si>
  <si>
    <t>123</t>
  </si>
  <si>
    <t>916111123-30F1</t>
  </si>
  <si>
    <t>Osazení obruby z drobných kostek s boční opěrou do lože z betonu prostého - C25/30 XF1</t>
  </si>
  <si>
    <t>-352367861</t>
  </si>
  <si>
    <t xml:space="preserve">                 " POMOCNÝ   VÝPOČET BINLACE KOSTEK "</t>
  </si>
  <si>
    <t>" bilance pro doplnění  kostek z HČ (hlavní části) - po odpočtu použitelných kostek z NV"</t>
  </si>
  <si>
    <t>" spotřeba v rámci NV (nezpůsobilé výdaje) "</t>
  </si>
  <si>
    <t>" 305/ úsek V./  2 -řádek kostek DŽK  (vzor.řezy)"                      137,0*2*0,10*1,02</t>
  </si>
  <si>
    <t>Mezisoučet               spotřeba                              27,948  m2</t>
  </si>
  <si>
    <t>" DM celkem v NV:  133,0*2=266 mb "</t>
  </si>
  <si>
    <t>" - použití stáv. DM kostek, 80% z DM 266 mb z NV"             -0,80*(266,0*0,10)</t>
  </si>
  <si>
    <t>Mezisoučet        pokryto DM kostkami z NV    -60,36m2</t>
  </si>
  <si>
    <t>Součet           15,885m2  kostek doplnit z části HČ</t>
  </si>
  <si>
    <t>" přebytek určený do skladu TSŠ z částí  HČ: =46,32m2  = vystačí na doplnění 15,855m2 do NV "</t>
  </si>
  <si>
    <t>Součet       POMOCNÝ   VÝPOČET BINLACE KOSTEK</t>
  </si>
  <si>
    <t>124</t>
  </si>
  <si>
    <t>58381007</t>
  </si>
  <si>
    <t>kostka štípaná dlažební žula drobná 8/10</t>
  </si>
  <si>
    <t>503502613</t>
  </si>
  <si>
    <t>" 305/ úsek V./  2 -řádek kostek DŽK  (vzor.řezy)"                      (137,0*2*0,10)*1,02</t>
  </si>
  <si>
    <t>" spotřeba v rámci NV (nezpůsobilé výdaje) / jen pro úsek V. "</t>
  </si>
  <si>
    <t>Součet     dokoupené kostky m2</t>
  </si>
  <si>
    <t>125</t>
  </si>
  <si>
    <t>916131213-30F1</t>
  </si>
  <si>
    <t>Osazení silničního obrubníku betonového stojatého s boční opěrou do lože z betonu prostého - C25/30 XF1</t>
  </si>
  <si>
    <t>1497552101</t>
  </si>
  <si>
    <t>"  bet. silniční obrubníky  s opěrkou, do C25/30 XF1  (výkr. vzor.řezy +  TZ.e) "</t>
  </si>
  <si>
    <t>" 271/úsek V/  obrub. silniční (150x250x1000) "                 150,0</t>
  </si>
  <si>
    <t>Mezisoučet             rovné obruby</t>
  </si>
  <si>
    <t>" 284/úsek V/  obrub. rohový  (150/398x250x398)  vnitř.   1ks "        1*0,8</t>
  </si>
  <si>
    <t>"285/úsek V/  obrub. rohový  (150/398x250x398)  vnější  8ks "        8*0,8</t>
  </si>
  <si>
    <t>Mezisoučet           rohové  obruby</t>
  </si>
  <si>
    <t>" 290/úsek V/ obrub. siln. oblouk R 2,0  vně (150x250x780)  40 ks*0,78m "   40*0,78</t>
  </si>
  <si>
    <t>Mezisoučet         obloukové obruby</t>
  </si>
  <si>
    <t>126</t>
  </si>
  <si>
    <t>59217031</t>
  </si>
  <si>
    <t>obrubník betonový silniční 1000x150x250mm</t>
  </si>
  <si>
    <t>502670014</t>
  </si>
  <si>
    <t>" 271/úsek V./  obrub. silniční (150x250x1000)  "      150,0*1,02</t>
  </si>
  <si>
    <t>127</t>
  </si>
  <si>
    <t>59217035-91</t>
  </si>
  <si>
    <t xml:space="preserve">obrubník betonový silniční rohový, šedý  - vnitřní  š.150/120 / v.250 /dl. 400*400 mm </t>
  </si>
  <si>
    <t>1509894469</t>
  </si>
  <si>
    <t>" 284/úsek V/  obrub. rohový  (150/398x250x398)  vnitř.   1ks "        1*1,02</t>
  </si>
  <si>
    <t>128</t>
  </si>
  <si>
    <t>59217035-92</t>
  </si>
  <si>
    <t xml:space="preserve">obrubník betonový silniční rohový, šedý  - vnější  š.150/120 / v.250 /dl. 250*250 mm </t>
  </si>
  <si>
    <t>-1105268193</t>
  </si>
  <si>
    <t>"285/úsek V/  obrub. rohový  (150/398x250x398)  vnější  8ks "        8*1,02</t>
  </si>
  <si>
    <t>129</t>
  </si>
  <si>
    <t>59217035</t>
  </si>
  <si>
    <t>obrubník betonový obloukový vnější 780x150x250mm</t>
  </si>
  <si>
    <t>-1095648838</t>
  </si>
  <si>
    <t>" 290/úsek V/ obrub. siln. oblouk R 2,0  vně (150x250x780)  40 ks*0,78m "   40*0,78*1,02</t>
  </si>
  <si>
    <t>916231213-30F1</t>
  </si>
  <si>
    <t>Osazení chodníkového obrubníku betonového stojatého s boční opěrou do lože z betonu prostého  - C25/30 XF1</t>
  </si>
  <si>
    <t>106218526</t>
  </si>
  <si>
    <t>" chodníkové obrubníky  s opěrkou, do C25/30 XF1  (vz.řezy ) +TZ  e) Obrubníky..."</t>
  </si>
  <si>
    <t>" 266/úsek V./ chodník. bet. obrubník  100x200x1000mm "       144,0</t>
  </si>
  <si>
    <t>131</t>
  </si>
  <si>
    <t>59217019</t>
  </si>
  <si>
    <t>obrubník betonový chodníkový 1000x100x200mm</t>
  </si>
  <si>
    <t>1352305162</t>
  </si>
  <si>
    <t>" 266/úsek I-V/ chodník. bet. obrubník  100x200x1000mm "      144,0*1,02</t>
  </si>
  <si>
    <t>132</t>
  </si>
  <si>
    <t>919726122</t>
  </si>
  <si>
    <t>Geotextilie pro ochranu, separaci a filtraci netkaná měrná hm přes 200 do 300 g/m2</t>
  </si>
  <si>
    <t>1215197179</t>
  </si>
  <si>
    <t>" 438/úsek V/ geotextilie proti prorůstání plevele(pod kačírek /mezi chodníkem a zdí, Olomoucká)"</t>
  </si>
  <si>
    <t>"  (výkr. Situace č.4 + vz.řez č.17-18) 87m2 "    87,0</t>
  </si>
  <si>
    <t>" + vytažení 2*10cm/tl.kačírku "           0,10*(2*115,0+0,15+1,0)</t>
  </si>
  <si>
    <t>133</t>
  </si>
  <si>
    <t>919735112</t>
  </si>
  <si>
    <t>Řezání stávajícího živičného krytu hl přes 50 do 100 mm</t>
  </si>
  <si>
    <t>-303494625</t>
  </si>
  <si>
    <t>" 71/ úsek  V./ řezání AB vozovek  tl. 0,10 m"         135,0</t>
  </si>
  <si>
    <t>134</t>
  </si>
  <si>
    <t>966006211-91</t>
  </si>
  <si>
    <t>Přesun demontovaných svislých dopravních značek pro zpětné použití v rámci stavby - odvoz do skladu zařízení staveniště, uložení, zajištění  a zpětný rozvoz pro zabudování</t>
  </si>
  <si>
    <t>319563062</t>
  </si>
  <si>
    <t>" výkr. -005.1(2)   Situace DZ část 1(2):    cedule  SDZ "</t>
  </si>
  <si>
    <t>135</t>
  </si>
  <si>
    <t>979054451</t>
  </si>
  <si>
    <t>Očištění vybouraných zámkových dlaždic s původním spárováním z kameniva těženého</t>
  </si>
  <si>
    <t>-1207813735</t>
  </si>
  <si>
    <t>" 12/ úsek V./ DM chodníku ZD6 "             16,0</t>
  </si>
  <si>
    <t xml:space="preserve"> " (rozebrání chodníku ze zámkové dlažby 100x200 mm, napaletovat - TS Šternberk, do 3 km)"</t>
  </si>
  <si>
    <t>136</t>
  </si>
  <si>
    <t>979071122</t>
  </si>
  <si>
    <t>Očištění dlažebních kostek drobných s původním spárováním živičnou směsí nebo MC</t>
  </si>
  <si>
    <t>1240626805</t>
  </si>
  <si>
    <t>" očištění DM obruby z kostek:  část kostek se použije zpětně na stavbě "</t>
  </si>
  <si>
    <t>" 46 /úsek  V./ DM 2-řádku z DŽK  "    133,0*2*0,10</t>
  </si>
  <si>
    <t>137</t>
  </si>
  <si>
    <t>997221151</t>
  </si>
  <si>
    <t>Vodorovná doprava suti z kusových materiálů stavebním kolečkem do 50 m</t>
  </si>
  <si>
    <t>-87114716</t>
  </si>
  <si>
    <t>" v ceně položky je i naložení "</t>
  </si>
  <si>
    <t>" přesun hmot pro zpětně použ. materiály ( 2-řádek DŽK/ nerozbité a očištěné cca 80%) "</t>
  </si>
  <si>
    <t>" část kostek se použije zpětně na stavbě "</t>
  </si>
  <si>
    <t xml:space="preserve">       "  (1) odvoz na očištění    (100% DM  vč. zbytků lože a spar)"</t>
  </si>
  <si>
    <t>"  46/úsek  V./ DM 2-řádku z DŽK  "    133,0*2*0,115</t>
  </si>
  <si>
    <t xml:space="preserve">      "  (2)  rozvoz po očištění /použití na stavbě"</t>
  </si>
  <si>
    <t xml:space="preserve">" 305/ úsek V./  pro 2 -řádek kostek DŽK: 2* 137mb, použito 80% z 2*133mb  "             </t>
  </si>
  <si>
    <t>0,80*(133*2*0,10)*0,222</t>
  </si>
  <si>
    <t>" materiály do skladu TS  (odklizení v rámci staveb.úseku na očištění,"</t>
  </si>
  <si>
    <t>"  % dle rozpisu odvozu (specifikace) +10%  rezerva pro přebírku při očištění)"</t>
  </si>
  <si>
    <t>"  bet. dlažby ZD6 chodníků ( 90% do TSŠ,  10% suť, recyklace)</t>
  </si>
  <si>
    <t>(0,90+0,10)*(16,0*0,140)</t>
  </si>
  <si>
    <t>138</t>
  </si>
  <si>
    <t>" POZNÁMKA: odvoz dalších sutí "</t>
  </si>
  <si>
    <t>" = nebez.odpadu (NO) je započten v ceně položek poplatků nebo odkupu"</t>
  </si>
  <si>
    <t>"SUTasfNO5NV= 130,41 tun = odvoz do 70 km je součástí ceny poplatku za nebezp.odpad NO"  0</t>
  </si>
  <si>
    <t>139</t>
  </si>
  <si>
    <t>SUTkameni5NV*(4-1)</t>
  </si>
  <si>
    <t>SUTbetSYPK5NV*(4-1)</t>
  </si>
  <si>
    <t>SUTasf5NV*(4-1)</t>
  </si>
  <si>
    <t>140</t>
  </si>
  <si>
    <t>141</t>
  </si>
  <si>
    <t>" recyklační skládka "</t>
  </si>
  <si>
    <t>SUTbetKUS5NV*(4-1)</t>
  </si>
  <si>
    <t>" sběrna "</t>
  </si>
  <si>
    <t>SUTocelKUS5NV*(2-1)</t>
  </si>
  <si>
    <t>142</t>
  </si>
  <si>
    <t>997221571</t>
  </si>
  <si>
    <t>Vodorovná doprava vybouraných hmot do 1 km</t>
  </si>
  <si>
    <t>-107569822</t>
  </si>
  <si>
    <t>143</t>
  </si>
  <si>
    <t>997221579</t>
  </si>
  <si>
    <t>Příplatek ZKD 1 km u vodorovné dopravy vybouraných hmot</t>
  </si>
  <si>
    <t>636041211</t>
  </si>
  <si>
    <t>" do skladu TSŠ (investora)  3km"</t>
  </si>
  <si>
    <t>paletHMOTinv5NV*(3-1)</t>
  </si>
  <si>
    <t>144</t>
  </si>
  <si>
    <t>567185559</t>
  </si>
  <si>
    <t>145</t>
  </si>
  <si>
    <t>146</t>
  </si>
  <si>
    <t>997221612</t>
  </si>
  <si>
    <t>Nakládání vybouraných hmot na dopravní prostředky pro vodorovnou dopravu</t>
  </si>
  <si>
    <t>-918725752</t>
  </si>
  <si>
    <t>147</t>
  </si>
  <si>
    <t>997221612-09</t>
  </si>
  <si>
    <t>Příplatek k nakládání za paletizaci vybouraných hmot  - pro odvozy do skladu investora, v ceně naskládání materiálu na palety,fixace materiálu (zabezpečení převázáním), dodávka palet</t>
  </si>
  <si>
    <t>480347126</t>
  </si>
  <si>
    <t>" napaletované očištěné vrácené DM materiály  investorovi nebo správci komunikace "</t>
  </si>
  <si>
    <t>148</t>
  </si>
  <si>
    <t>" bet. suť  kusová "</t>
  </si>
  <si>
    <t>0,10*(16,0*0,140)</t>
  </si>
  <si>
    <t>" stojaté obruby bet."                                     58,0*0,205</t>
  </si>
  <si>
    <t>" rozbité kostky z DM řádku (do 20%)"    0,20*(133*2*0,10)*0,222</t>
  </si>
  <si>
    <t>" rozbité skruže části  2ks UV (OP=0,713m3)"        0,713*1,92</t>
  </si>
  <si>
    <t>Mezisoučet          suť  KUSOVÁ</t>
  </si>
  <si>
    <t>" bet.lože z očištění DM řádku přídlažby"    2*133*(0,115-0,024)</t>
  </si>
  <si>
    <t>" bet. patky značek SDZ  2 ks"                          (0,082-0,0025-0,004)*2</t>
  </si>
  <si>
    <t>149</t>
  </si>
  <si>
    <t>997221873-1</t>
  </si>
  <si>
    <t>Poplatek za uložení stavebního odpadu na recyklační skládce (skládkovné) zeminy a kamení zatříděného do Katalogu odpadů pod kódem 17 05 04.</t>
  </si>
  <si>
    <t>-1905277429</t>
  </si>
  <si>
    <t>" suť a hmoty celkem "        409,133</t>
  </si>
  <si>
    <t>" - zpětně použité materiály:  kostky DŽK + mobiliář +značky SDZ"</t>
  </si>
  <si>
    <t>" DŽK  1-řádek  80% z DM 2*133 m"             -0,80*(133*2*0,10*0,222)</t>
  </si>
  <si>
    <t>Mezisoučet         materiál zpět</t>
  </si>
  <si>
    <t>" - odpočet jiných sutí dle poplatků/skládek (odvozy samostatně)"</t>
  </si>
  <si>
    <t>-SUTbetKUS5NV</t>
  </si>
  <si>
    <t>-SUTbetSYPK5NV</t>
  </si>
  <si>
    <t>-SUTasf5NV</t>
  </si>
  <si>
    <t>-paletHMOTinv5NV</t>
  </si>
  <si>
    <t>-SUTocelKUS5NV</t>
  </si>
  <si>
    <t xml:space="preserve">Mezisoučet        </t>
  </si>
  <si>
    <t>" - odpočet jiných sutí dle poplatků (odvozy v ceně poplatku)-nebez.asfalt NO"</t>
  </si>
  <si>
    <t>-SUTasfNO5NV</t>
  </si>
  <si>
    <t>150</t>
  </si>
  <si>
    <t>997013847-91</t>
  </si>
  <si>
    <t>Poplatek za uložení na skládce (skládkovné) odpadu asfaltového s dehtem kód odpadu 17 03 01 - vč. odvozu na skládku 70km</t>
  </si>
  <si>
    <t>-556956969</t>
  </si>
  <si>
    <t>" vybouraný litý asfalt (LA) a penetrač.makadam (PM), zatř.(ZAS-T3), na skládku nebezpečného odpadu (NO)"</t>
  </si>
  <si>
    <t>" PM tl. do 0,21m 276 m2 (skládka NO)"          276,0*0,21*2,25</t>
  </si>
  <si>
    <t>151</t>
  </si>
  <si>
    <t>997221875-1</t>
  </si>
  <si>
    <t>Poplatek za uložení stavebního odpadu na recyklační skládce (skládkovné) asfaltového bez obsahu dehtu zatříděného do Katalogu odpadů pod kódem 17 03 02. - vyfrézky a kry do 0,5m</t>
  </si>
  <si>
    <t>-296813677</t>
  </si>
  <si>
    <t>" Vyzískaný materiál (AB vrstvy tř. ZAS-T1, ZAS-T2) bude odvezen na recyklační skládku"</t>
  </si>
  <si>
    <t>" asfalt fréz. š-1m:  tl.50mm  347m2 "           347*0,05*2,30</t>
  </si>
  <si>
    <t>" asfalt frézovan:  tl.300mm 276m2 "          276*0,30*2,30</t>
  </si>
  <si>
    <t>152</t>
  </si>
  <si>
    <t>"  (do skladu Technick.služeb Štenberk-TSŠ), dlažby napaletovat "</t>
  </si>
  <si>
    <t>" 12/úsek V./ bet. dlažby ZD6 chodníků ( 90% do TSŠ,  10% suť, recyklace) ze 16 m2 "</t>
  </si>
  <si>
    <t>0,90*(16,0*0,140)</t>
  </si>
  <si>
    <t>153</t>
  </si>
  <si>
    <t>997221899-11</t>
  </si>
  <si>
    <t xml:space="preserve">Poplatky- výkup odpadu kat. číslo 170 405  "Železný šrot" </t>
  </si>
  <si>
    <t>605137940</t>
  </si>
  <si>
    <t>" DM 2 ks UV:  mříže "                       2*0,065</t>
  </si>
  <si>
    <t xml:space="preserve">" odkup = *(-1)"         SUTocelKUS5NV*(-1)        </t>
  </si>
  <si>
    <t>998</t>
  </si>
  <si>
    <t>Přesun hmot</t>
  </si>
  <si>
    <t>154</t>
  </si>
  <si>
    <t>998223011</t>
  </si>
  <si>
    <t>Přesun hmot pro pozemní komunikace s krytem dlážděným</t>
  </si>
  <si>
    <t>-1661805511</t>
  </si>
  <si>
    <t>" odd.5 -dlažby ZD "                              154,269</t>
  </si>
  <si>
    <t>" odd.9 - obruby+značky "                   98,786</t>
  </si>
  <si>
    <t>155</t>
  </si>
  <si>
    <t>998225111</t>
  </si>
  <si>
    <t>Přesun hmot pro pozemní komunikace s krytem z kamene, monolitickým betonovým nebo živičným</t>
  </si>
  <si>
    <t>-2075186405</t>
  </si>
  <si>
    <t>" přesun hmot celkem "    552,792</t>
  </si>
  <si>
    <t>-PresunDLAZBY5NV</t>
  </si>
  <si>
    <t>-PresunTRUBbet5NV</t>
  </si>
  <si>
    <t>-PresunPVCtr5NV</t>
  </si>
  <si>
    <t>" -přesun sadovky odd.18 "  -0,002</t>
  </si>
  <si>
    <t>156</t>
  </si>
  <si>
    <t>998274101</t>
  </si>
  <si>
    <t>Přesun hmot pro trubní vedení z trub betonových otevřený výkop</t>
  </si>
  <si>
    <t>1965167079</t>
  </si>
  <si>
    <t>" odd. 4- prstence:  vpustě "                    0,108</t>
  </si>
  <si>
    <t>" odd. 8-Trubní vedení:  vpustě+šachta+trubky "           7,236</t>
  </si>
  <si>
    <t>" - odpočet z odd.8/  trubek PVC vč.tvarovek "              -0,180</t>
  </si>
  <si>
    <t>157</t>
  </si>
  <si>
    <t>998276101</t>
  </si>
  <si>
    <t>Přesun hmot pro trubní vedení z trub z plastických hmot otevřený výkop</t>
  </si>
  <si>
    <t>28463542</t>
  </si>
  <si>
    <t>" odd.2 - drenáž trubky PE-HD "      130*0,0008</t>
  </si>
  <si>
    <t>" odd.8 - PVC trubky + tvarovky "       0,180</t>
  </si>
  <si>
    <t>PSV</t>
  </si>
  <si>
    <t>Práce a dodávky PSV</t>
  </si>
  <si>
    <t>711</t>
  </si>
  <si>
    <t>Izolace proti vodě, vlhkosti a plynům</t>
  </si>
  <si>
    <t>158</t>
  </si>
  <si>
    <t>711161212</t>
  </si>
  <si>
    <t>Izolace proti zemní vlhkosti nopovou fólií svislá, nopek v 8,0 mm, tl do 0,6 mm</t>
  </si>
  <si>
    <t>790392211</t>
  </si>
  <si>
    <t>" 437/úsek V/ nopová folie š.0,5m podél budov, ul.Olomoucká /36mb"</t>
  </si>
  <si>
    <t>"  (výkr. Situace č.4 + vz.řez č.16)"      36,0*0,5</t>
  </si>
  <si>
    <t>159</t>
  </si>
  <si>
    <t>711161384</t>
  </si>
  <si>
    <t>Izolace proti zemní vlhkosti nopovou fólií ukončení provětrávací lištou</t>
  </si>
  <si>
    <t>-702808505</t>
  </si>
  <si>
    <t>m2FOLIE5NV/0,5</t>
  </si>
  <si>
    <t>160</t>
  </si>
  <si>
    <t>998711101</t>
  </si>
  <si>
    <t>Přesun hmot tonážní pro izolace proti vodě, vlhkosti a plynům v objektech v do 6 m</t>
  </si>
  <si>
    <t>1627720636</t>
  </si>
  <si>
    <t>Práce a dodávky M</t>
  </si>
  <si>
    <t>46-M</t>
  </si>
  <si>
    <t>Zemní práce při extr.mont.pracích</t>
  </si>
  <si>
    <t>161</t>
  </si>
  <si>
    <t>460010023</t>
  </si>
  <si>
    <t>Vytyčení trasy vedení kabelového podzemního v terénu volném</t>
  </si>
  <si>
    <t>km</t>
  </si>
  <si>
    <t>-285310981</t>
  </si>
  <si>
    <t>pCHRAN1NV*0,001</t>
  </si>
  <si>
    <t>162</t>
  </si>
  <si>
    <t>460490014</t>
  </si>
  <si>
    <t>Výstražná fólie pro krytí kabelů šířky 40 cm</t>
  </si>
  <si>
    <t>-960662927</t>
  </si>
  <si>
    <t>163</t>
  </si>
  <si>
    <t>46079111-01</t>
  </si>
  <si>
    <t>Očištění odkopaných kabelů a uložení kabelů do dělené zaklapávací chráničky z trubek ochranných plastových tuhých, uložených volně do rýhy</t>
  </si>
  <si>
    <t>1599917524</t>
  </si>
  <si>
    <t>164</t>
  </si>
  <si>
    <t>46079111-02</t>
  </si>
  <si>
    <t>Příplatek k montáži trubek ochranných plastových tuhých - za utěsnění konců PUR pěnou pro potrubí, vč. dodávky pěny</t>
  </si>
  <si>
    <t>-1116329140</t>
  </si>
  <si>
    <t>" výkr. Situace C-002.2 /  chránička 1ks dl.77m"</t>
  </si>
  <si>
    <t>"utěsnění konců dělených Chrániček "       (PI*(0,094/2)^2*0,20)*2*1</t>
  </si>
  <si>
    <t>165</t>
  </si>
  <si>
    <t>460791114</t>
  </si>
  <si>
    <t>Montáž trubek ochranných plastových uložených volně do rýhy tuhých D přes 90 do 110 mm</t>
  </si>
  <si>
    <t>1298860087</t>
  </si>
  <si>
    <t>" 401/ úsek V/ kabel.chránička D110 (stáv. kabely SEK, Olomoucká) "</t>
  </si>
  <si>
    <t>" výkr. Situace část 4 +řezy 16-18  (stran.posun+chránička) "</t>
  </si>
  <si>
    <t>"  půlená, pojízdná trubka D 110 "       77,0</t>
  </si>
  <si>
    <t>Mezisoučet  půlená  chránička</t>
  </si>
  <si>
    <t>166</t>
  </si>
  <si>
    <t>34571098</t>
  </si>
  <si>
    <t>trubka elektroinstalační dělená (chránička) D 100/110mm, HDPE</t>
  </si>
  <si>
    <t>256</t>
  </si>
  <si>
    <t>2045051290</t>
  </si>
  <si>
    <t>" (spoje přesahem 30cm na 3m trubku =10% /1mb)   "</t>
  </si>
  <si>
    <t>pCHRAN1NV*1,10*1,05</t>
  </si>
  <si>
    <t>167</t>
  </si>
  <si>
    <t>469981111</t>
  </si>
  <si>
    <t>Přesun hmot pro pomocné stavební práce při elektromotážích</t>
  </si>
  <si>
    <t>953379807</t>
  </si>
  <si>
    <t>ks1M3jama85</t>
  </si>
  <si>
    <t>ks2M3jama85</t>
  </si>
  <si>
    <t>ksSTROM85</t>
  </si>
  <si>
    <t>LEMYmulc85</t>
  </si>
  <si>
    <t>25,133</t>
  </si>
  <si>
    <t>m2MULC85</t>
  </si>
  <si>
    <t>6,283</t>
  </si>
  <si>
    <t>m2ROHOZ85</t>
  </si>
  <si>
    <t>4,96</t>
  </si>
  <si>
    <t>mISfolie85</t>
  </si>
  <si>
    <t>mRYHYISfolie85</t>
  </si>
  <si>
    <t>ODVOZjam85</t>
  </si>
  <si>
    <t>SO 801-D - SADOVÉ ÚPRAVY - nezpůsobilé výdaje</t>
  </si>
  <si>
    <t>rZASYPjam85</t>
  </si>
  <si>
    <t>VODAvysadb85</t>
  </si>
  <si>
    <t>0,36</t>
  </si>
  <si>
    <t>2420</t>
  </si>
  <si>
    <t>45112700-2</t>
  </si>
  <si>
    <t>42.99.2</t>
  </si>
  <si>
    <t>174211101</t>
  </si>
  <si>
    <t>Zásyp jam, šachet rýh nebo kolem objektů sypaninou bez zhutnění ručně</t>
  </si>
  <si>
    <t>-1858046739</t>
  </si>
  <si>
    <t>" 1/ tabulky SPECIFIKACE - SO 801- Sadové úpravy - nezpůsobilé výdaje"</t>
  </si>
  <si>
    <t>" 2/ výkr.  D1.9 -801 -02 -001.2 -Situace sadove úpravy část  2"</t>
  </si>
  <si>
    <t>" 3/ doplnění dle: Technická zpráva D1.9-801-01-001  (dále jen TZ) "</t>
  </si>
  <si>
    <t>"  STROMY -zásypy strom jam, které nejsou započteny v položkách -jáma se 100%% výměnou "</t>
  </si>
  <si>
    <t>" pro níže uvedené stromy byl celý výkop jam proveden v rámci DM vozovky SO 101.1"</t>
  </si>
  <si>
    <t>" =  v SO  801 budou jen jejich zásypy "</t>
  </si>
  <si>
    <t>" výsadba 10/ úsek V/ -v.-001.2 - strom č.5 - Acer Platanoides COLUMNARE (v pův.vozovce) 6ks"</t>
  </si>
  <si>
    <t>" zásypy 17/ úsek V/ -v.-001.2 - strom č.5:   4m2*hl.1m*6 ks =24m3 "       (4,0*1,0)*6</t>
  </si>
  <si>
    <t>" - odpočet části zásypu - strom č.5:   započteného v rámci výměny zeminy z jámy 2m3 "  -(4,0*0,5)*6</t>
  </si>
  <si>
    <t>Mezisoučet         50%   zásypy specifik.17     strom  č.5</t>
  </si>
  <si>
    <t>103211000</t>
  </si>
  <si>
    <t>zahradní substrát pro výsadbu VL</t>
  </si>
  <si>
    <t>-2028840651</t>
  </si>
  <si>
    <t>" zásypy pro stromy č.1,2,4 "</t>
  </si>
  <si>
    <t>rZASYPjam85*1,03</t>
  </si>
  <si>
    <t>"  odpočet  HDK drenáž jámy (lože), kůry mulče, ZB stromů"                 -0</t>
  </si>
  <si>
    <t>" Poznámka : odpočty pro strom č.5, jsou vykázány v rámci substrátu pro jámu 2m3"</t>
  </si>
  <si>
    <t>171201201</t>
  </si>
  <si>
    <t>531479820</t>
  </si>
  <si>
    <t>" odvoz (do 20km) odpadu  na skládku (výměna za substrát) "</t>
  </si>
  <si>
    <t>"  započten v ceně jamek s výměnou  "</t>
  </si>
  <si>
    <t>" 3 / výkopy jáma 1m3/ks  celk. 2m3 "</t>
  </si>
  <si>
    <t>ks1M3jama85*1,0</t>
  </si>
  <si>
    <t>" 2 / výkopy jáma 2m3/ks  celk.12m3 "</t>
  </si>
  <si>
    <t>ks2M3jama85*2,0</t>
  </si>
  <si>
    <t>Součet             Uložení na skládku</t>
  </si>
  <si>
    <t>1951814603</t>
  </si>
  <si>
    <t>(1,7+1,8)/2*ODVOZjam85</t>
  </si>
  <si>
    <t>183101321</t>
  </si>
  <si>
    <t>Jamky pro výsadbu s výměnou 100 % půdy zeminy skupiny 1 až 4 obj přes 0,4 do 1 m3 v rovině a svahu do 1:5</t>
  </si>
  <si>
    <t>1389088794</t>
  </si>
  <si>
    <t xml:space="preserve">"  STROMY -jámy pro výsadby tř.těžit. 1-4 (= zemina i štěrky ) "     </t>
  </si>
  <si>
    <t>"  výměna půdy 100%, jámy  objem  1m3  (stromy 14-16 ZB) "</t>
  </si>
  <si>
    <t xml:space="preserve">" 3/ úsek V/ -v.-001.2 - strom č.6 - Acer Platanoides COLUMNARE (jáma v nové zeleni  1m3/ks *2ks) " </t>
  </si>
  <si>
    <t>" výkaz  m3 celk.2m3 pro 2 stromy č.6 "               2</t>
  </si>
  <si>
    <t>-249903361</t>
  </si>
  <si>
    <t>" výměna půdy 100%, jáma 1,0m3  ( stromy 14-16 ZB) = 2ks jam, stromy č. 6 (2ks) "</t>
  </si>
  <si>
    <t>1,0*ks1M3jama85*1,03</t>
  </si>
  <si>
    <t>" - odpočet  HDK drenáž jámy (lože), kůry mulče, ZB stromů / stromy č.6  (2ks)"</t>
  </si>
  <si>
    <t>" lože strom č. 6"              -0,15*(PI*(1,1/2)^2)*2</t>
  </si>
  <si>
    <t>" mulč "                                -0,15/2*(PI*(1,0/2)^2)*2</t>
  </si>
  <si>
    <t xml:space="preserve">" bal ZB "                             -0,30/3*(PI*(0,6/3)^2)*2            </t>
  </si>
  <si>
    <t>183101322</t>
  </si>
  <si>
    <t>Jamky pro výsadbu s výměnou 100 % půdy zeminy skupiny 1 až 4 obj přes 1 do 2 m3 v rovině a svahu do 1:5</t>
  </si>
  <si>
    <t>1932365926</t>
  </si>
  <si>
    <t>" 2/  výměna půdy 100%, jámy  objem  0,5-1m3  (stromy 14-16 ZB) "</t>
  </si>
  <si>
    <t xml:space="preserve">" 2/ úsek V/ -v.-001.2 - strom č.5 - Acer Platanoides COLUMNARE (v pův.vozovce)  6 ks"    </t>
  </si>
  <si>
    <t>" jáma 2m3/ks = zbytek dokopu po DM vozovky "</t>
  </si>
  <si>
    <t>" dokop 4m2/ks * hl.0,5m * 6ks= výkaz 12 m3  pro strom.č  5 "       6</t>
  </si>
  <si>
    <t>48119431</t>
  </si>
  <si>
    <t>" výměna půdy 100%, jáma 2,0m3  ( stromy 14-16 ZB) = 4ks jam, stromy č.5  (6ks) "</t>
  </si>
  <si>
    <t>2,0*ks2M3jama85*1,03</t>
  </si>
  <si>
    <t>" - odpočet  HDK drenáž jámy (lože), kůry mulče, ZB stromů, stromy č.5  (6ks) "</t>
  </si>
  <si>
    <t>" lože strom č.5  (dno 4m2/ks)"         -(0,15*4,0)*6</t>
  </si>
  <si>
    <t xml:space="preserve">" mulč "                                -0,15/2*(PI*(1,0/2)^2)*6   </t>
  </si>
  <si>
    <t xml:space="preserve">" bal ZB "                             -0,30/3*(PI*(0,6/3)^2)*6      </t>
  </si>
  <si>
    <t>183106613</t>
  </si>
  <si>
    <t>Ochrana stromu protikořenovou clonou v rovině nebo na svahu do 1:5 hl přes 700 do 1000 mm</t>
  </si>
  <si>
    <t>-1485125597</t>
  </si>
  <si>
    <t xml:space="preserve">" 10,11 / STROMY  výsadby - protikořen.bariéry, ochrana IS  "    </t>
  </si>
  <si>
    <t>"  výkr. 001.2  Situace:   výsadba dřevin  cell. 8ks/ úsek V."</t>
  </si>
  <si>
    <t xml:space="preserve">        " bariéry/fólie budou položeny do již proved .výkopu v SO 101 nebo v jamách pro stromy SO 801"</t>
  </si>
  <si>
    <t xml:space="preserve">" 10a/ úsek V/ -v.-001.2 - strom č.5 -  (v pův. vozovce )  bariéra 48m"            6*8,0           </t>
  </si>
  <si>
    <t>Mezisoučet          folie do jam</t>
  </si>
  <si>
    <t xml:space="preserve">        " bariéry/fólie  položit do nové rýhy pro folii "</t>
  </si>
  <si>
    <t>" 11a/ úsek V/ -v.-001.2 - strom č.6 - (v zeleni)  bariéra+ rýha / 4m"            2*2,0</t>
  </si>
  <si>
    <t>Mezisoučet          folie+nová rýha</t>
  </si>
  <si>
    <t>693112970-11</t>
  </si>
  <si>
    <t>ochranná protikořenová folie, bariéra š.1m</t>
  </si>
  <si>
    <t>-2028126181</t>
  </si>
  <si>
    <t>" folie  hl. 1m "</t>
  </si>
  <si>
    <t>1,0*mISfolie85*1,15</t>
  </si>
  <si>
    <t>1,0*mRYHYISfolie85*1,15</t>
  </si>
  <si>
    <t>183117113</t>
  </si>
  <si>
    <t>Rýhy pro protikořenové textilie v zemině skupiny 1 až 4 hl přes 0,8 do 1,1 m š do 0,6 m v rovině a svahu do 1:5</t>
  </si>
  <si>
    <t>227212901</t>
  </si>
  <si>
    <t xml:space="preserve">" STROMY - ochrana IS  "    </t>
  </si>
  <si>
    <t xml:space="preserve">" 11a/ úsek V/ -v.-001.2 - strom č.6 - (v zeleni)  bariéra+ rýha / 4m"      </t>
  </si>
  <si>
    <t>183403132</t>
  </si>
  <si>
    <t>Obdělání půdy rytím v zemině skupiny 3 v rovině a svahu do 1:5</t>
  </si>
  <si>
    <t>-931791874</t>
  </si>
  <si>
    <t>"  STROMY - výsadba "</t>
  </si>
  <si>
    <t>" mechan. rozpojení dna jámy+ rozruš. stěn pro výsadbu stromu "</t>
  </si>
  <si>
    <t>"jáma 1,0m3  = 4ks jam, stromy  č.6/2ks "</t>
  </si>
  <si>
    <t>(PI*(1,1/2)^2)*2</t>
  </si>
  <si>
    <t>(PI*1,1*1,0)*2</t>
  </si>
  <si>
    <t>"jáma 2,0m3  = 6ks jam, stromy č. 5/6 ks,  dno 4m2/ks "</t>
  </si>
  <si>
    <t>(4,0+(4*2,0*1,0))*6</t>
  </si>
  <si>
    <t>184102115</t>
  </si>
  <si>
    <t>Výsadba dřeviny s balem D přes 0,5 do 0,6 m do jamky se zalitím v rovině a svahu do 1:5</t>
  </si>
  <si>
    <t>1292710419</t>
  </si>
  <si>
    <t>"  výkr. 801-001.2   Situace sadové úpravy :   výsadba STROMŮ"</t>
  </si>
  <si>
    <t xml:space="preserve">" dle TZ  obv. kmínku 14-16 cm "           </t>
  </si>
  <si>
    <t xml:space="preserve">" 10/ úsek V/ -v.-001.2 - strom č.5 - Acer Platanoides COLUMNARE (v pův.vozovce) "       6      </t>
  </si>
  <si>
    <t>" 11/ úsek V/ -v.-001.2 - strom č.6 - Acer Platanoides COLUMNARE (v zeleni) "            2</t>
  </si>
  <si>
    <t>02650319-03</t>
  </si>
  <si>
    <t>Acer Platanoides COLUMNARE (Javor mléč)  ok.14-16 cm, ZB, nasaz.koruny min.2,0 m, alejový strom,  2x přesazovaný</t>
  </si>
  <si>
    <t>1516244342</t>
  </si>
  <si>
    <t xml:space="preserve">" 10/ úsek V/ -v.-001.2 - strom č.5 - Acer Platanoides COLUMNARE "        6      </t>
  </si>
  <si>
    <t>" 11/ úsek V/ -v.-001.2 - strom č.6 - Acer Platanoides COLUMNARE "        2</t>
  </si>
  <si>
    <t>184215133</t>
  </si>
  <si>
    <t>Ukotvení kmene dřevin v rovině nebo na svahu do 1:5 třemi kůly D do 0,1 m dl přes 2 do 3 m</t>
  </si>
  <si>
    <t>-519847001</t>
  </si>
  <si>
    <t>" Položka je vč. dodávek drátů a pásky "</t>
  </si>
  <si>
    <t>"  STROMY:  ovocné se ZB -  3kůl.kotvení "</t>
  </si>
  <si>
    <t>605912570</t>
  </si>
  <si>
    <t>kůl vyvazovací dřevěný impregnovaný D 8cm dl 3m</t>
  </si>
  <si>
    <t>-560383906</t>
  </si>
  <si>
    <t>ksSTROM85*3</t>
  </si>
  <si>
    <t>6059125-01</t>
  </si>
  <si>
    <t xml:space="preserve">spojovací příčka -frézovaná půlkulatina (půlválec) impregnovaná D 5-7cm </t>
  </si>
  <si>
    <t>-1608723259</t>
  </si>
  <si>
    <t>" výsadby alej. stromu:  2x  spojov.příčky kotvení stromů "</t>
  </si>
  <si>
    <t>ksSTROM85*(3*(0,7+1,0))*1,15</t>
  </si>
  <si>
    <t>184215412</t>
  </si>
  <si>
    <t>Zhotovení závlahové mísy dřevin D přes 0,5 do 1,0 m v rovině nebo na svahu do 1:5</t>
  </si>
  <si>
    <t>1966917920</t>
  </si>
  <si>
    <t xml:space="preserve">" STROMY:  závlahový systém "             </t>
  </si>
  <si>
    <t>28611222</t>
  </si>
  <si>
    <t>trubka drenážní flexibilní celoperforovaná PVC-U SN 4 DN 80 pro meliorace, dočasné nebo odlehčovací drenáže</t>
  </si>
  <si>
    <t>-689147782</t>
  </si>
  <si>
    <t xml:space="preserve">" závlahový systém: drenážní hadice 4m/ks "            </t>
  </si>
  <si>
    <t>ksSTROM85*4,0</t>
  </si>
  <si>
    <t>184501141</t>
  </si>
  <si>
    <t>Zhotovení obalu z rákosové nebo kokosové rohože v rovině a svahu do 1:5</t>
  </si>
  <si>
    <t>1869536907</t>
  </si>
  <si>
    <t>" STROMY  (km.14-16)  výsadba: rákos.rohož 2m šířky :</t>
  </si>
  <si>
    <t>ksSTROM85*(0,16+0,15)*2,0</t>
  </si>
  <si>
    <t>618940030</t>
  </si>
  <si>
    <t>rákos ohradový neloupaný 60x200cm</t>
  </si>
  <si>
    <t>676081747</t>
  </si>
  <si>
    <t>m2ROHOZ85*1,15</t>
  </si>
  <si>
    <t>184801121</t>
  </si>
  <si>
    <t>Ošetřování vysazených dřevin soliterních v rovině a svahu do 1:5</t>
  </si>
  <si>
    <t>1600710532</t>
  </si>
  <si>
    <t xml:space="preserve"> " STROMY  výsadba: 1. péče po výsadbě "</t>
  </si>
  <si>
    <t>" pletí, prokypření, odstran.poškoz.částí   (1x cykl)  "</t>
  </si>
  <si>
    <t>184852322</t>
  </si>
  <si>
    <t>Řez stromu výchovný alejových stromů v přes 4 do 6 m</t>
  </si>
  <si>
    <t>1794667293</t>
  </si>
  <si>
    <t>" STROMY  výsadba:  řez  po výsadbě "</t>
  </si>
  <si>
    <t>184911431</t>
  </si>
  <si>
    <t>Mulčování rostlin kůrou tl přes 0,1 do 0,15 m v rovině a svahu do 1:5</t>
  </si>
  <si>
    <t>1831887628</t>
  </si>
  <si>
    <t xml:space="preserve">" stromy:   ochrana pěsteb.mísy -mulč kůra  ( dle TZ   str.4/ tl.0,15m, mulč borkou )"             </t>
  </si>
  <si>
    <t>(PI*(1,0/2)^2)*ksSTROM85</t>
  </si>
  <si>
    <t>103911000</t>
  </si>
  <si>
    <t>kůra mulčovací VL</t>
  </si>
  <si>
    <t>418607368</t>
  </si>
  <si>
    <t>0,15*m2MULC85*1,03</t>
  </si>
  <si>
    <t>185802114</t>
  </si>
  <si>
    <t>Hnojení půdy umělým hnojivem k jednotlivým rostlinám v rovině a svahu do 1:5</t>
  </si>
  <si>
    <t>1073598727</t>
  </si>
  <si>
    <t xml:space="preserve">" STROMY výsadba .... ks *  10 tablet/1strom  (10g tableta)/ viz. TZ  10ks/strom"       </t>
  </si>
  <si>
    <t>ksSTROM85*10*0,010*0,001</t>
  </si>
  <si>
    <t>25191155-01</t>
  </si>
  <si>
    <t xml:space="preserve">hnojivo postupně rozpustné k rostlinám - tablety  10g </t>
  </si>
  <si>
    <t>-1242731298</t>
  </si>
  <si>
    <t>ksSTROM85*10*1,03</t>
  </si>
  <si>
    <t>185804311</t>
  </si>
  <si>
    <t>Zalití rostlin vodou plocha do 20 m2</t>
  </si>
  <si>
    <t>-1726076383</t>
  </si>
  <si>
    <t>" výsadba:   závlaha  1.zálivka po výsadbě 1x  "</t>
  </si>
  <si>
    <t>ksSTROM85*0,090/2</t>
  </si>
  <si>
    <t xml:space="preserve">Mezisoučet   </t>
  </si>
  <si>
    <t>-643307818</t>
  </si>
  <si>
    <t>-2146972290</t>
  </si>
  <si>
    <t>" cenu (počet km) za dovozovou vzdálenost si dodavatel upraví dle vlastních možností "</t>
  </si>
  <si>
    <t>VODAvysadb85*(10-1)</t>
  </si>
  <si>
    <t>212532111</t>
  </si>
  <si>
    <t>Lože pro trativody z kameniva hrubého drceného</t>
  </si>
  <si>
    <t>73250963</t>
  </si>
  <si>
    <t xml:space="preserve">" STROMY: výsadbová jáma : závlah.systém /drenáž  "             </t>
  </si>
  <si>
    <t>" celkem 8 ks stromů / úsek V.  /stromy č.5+č.6 "</t>
  </si>
  <si>
    <t>" 2/ strom č.5:  (dokop.jámy po DM vozovky)  4m2*6ks: drenáž. lože tl.0,15m "                 (4,0*0,15)*6</t>
  </si>
  <si>
    <t>" 3/ strom č.6 - (jáma v nové zeleni  1m3/ks *2ks): drenáž.lože tl.0,15m "  0,15*(PI*(1,1/2)^2)*(8-6)</t>
  </si>
  <si>
    <t>LOZEDdren85</t>
  </si>
  <si>
    <t>916371211</t>
  </si>
  <si>
    <t>Osazení skrytého flexibilního zahradního obrubníku plastového jednostranným odkopáním zeminy</t>
  </si>
  <si>
    <t>-175131936</t>
  </si>
  <si>
    <t>" oddělení plochy výsadb. mísy od trávníku: výkr. Situace  "</t>
  </si>
  <si>
    <t>" STROMY  výsadba:   mulč kůra /trávník "</t>
  </si>
  <si>
    <t>(PI*1,00)*ksSTROM85</t>
  </si>
  <si>
    <t>27245186</t>
  </si>
  <si>
    <t>obrubník zahradní z recyklovaného materiálu 25mx250mmx4mm</t>
  </si>
  <si>
    <t>-943983937</t>
  </si>
  <si>
    <t>LEMYmulc85*1,05</t>
  </si>
  <si>
    <t>901245848</t>
  </si>
  <si>
    <t>VON-D - VEDLEJŠÍ A OSTATNÍ NÁKLADY - nezpůsobilé výdaje</t>
  </si>
  <si>
    <t>09000100-12</t>
  </si>
  <si>
    <t>Ostatní náklady DIO: -nesouvisející s výstavbou stezky - dočasné dopravní značení  a zajištění dokumentace PDZ a povolení zvláštního užívání komunikací pro realizaci stavby,zajištění provizorního přístupu pro pěší</t>
  </si>
  <si>
    <t>-1383133674</t>
  </si>
  <si>
    <t>09000100-13</t>
  </si>
  <si>
    <t>Ostatní náklady - Stanovení místní úpravy provozu na pozemních komunikacích vč.inženýrské činnosti  / vlastní trvalé doprav.značení vykázáno samost.položkami v části ZRN příslušných objektů</t>
  </si>
  <si>
    <t>186305203</t>
  </si>
  <si>
    <t>" Zajištění dokumentace a stanovení trvalého značení vč. inženýrské činnosti "</t>
  </si>
  <si>
    <t>012103000-C</t>
  </si>
  <si>
    <t>Geodetické práce před výstavbou - nesouvisející s výstavbou stezky</t>
  </si>
  <si>
    <t>2021706912</t>
  </si>
  <si>
    <t>" výkr. D 1.1-101 -1-02-006-1(3) Vytycovaci schema cast 1-3 +detaily"</t>
  </si>
  <si>
    <t>" komplet/  Etapa č. 7,  3 fáze výstavby   (ul. Olomoucká/ úsek V.) "        1</t>
  </si>
  <si>
    <t>012203000-C</t>
  </si>
  <si>
    <t>Geodetické práce při provádění stavby - nesouvisející s výstavbou stezky</t>
  </si>
  <si>
    <t>-1763724750</t>
  </si>
  <si>
    <t>012303000-C</t>
  </si>
  <si>
    <t>Geodetické práce po výstavbě - nesouvisející s výstavbou stezky</t>
  </si>
  <si>
    <t>1803029709</t>
  </si>
  <si>
    <t>012303000-01</t>
  </si>
  <si>
    <t>Geodetické práce po výstavbě - geometrický plán</t>
  </si>
  <si>
    <t>-558588354</t>
  </si>
  <si>
    <t xml:space="preserve"> " geometrický plán   "                 1</t>
  </si>
  <si>
    <t>043134000</t>
  </si>
  <si>
    <t>Zkoušky zatěžovací</t>
  </si>
  <si>
    <t>1312079892</t>
  </si>
  <si>
    <t>" SO 101.1/ úsek V.: parkovací pás "                    1</t>
  </si>
  <si>
    <t>043194000-11</t>
  </si>
  <si>
    <t xml:space="preserve">Ostatní zkoušky - analýza ověření kvalitativn.vlastností odpadu - dle zákona o odpadech  a Vyhlášky o podrobnostech nakládání s odpady - po recyklaci použití na povrch terénu </t>
  </si>
  <si>
    <t>1257983548</t>
  </si>
  <si>
    <t>" komplet: odběr vzorků, rozbor, protokol "          1</t>
  </si>
  <si>
    <t>043194000-12</t>
  </si>
  <si>
    <t>Ostatní zkoušky - analýza ověření kvalitativn.vlastností odpadu -  výluh - nebezpečný odpad (asfalty z komunikací)</t>
  </si>
  <si>
    <t>1860777709</t>
  </si>
  <si>
    <t>" komplet: odběr vzorků, rozbor, protokol "                  1</t>
  </si>
  <si>
    <t xml:space="preserve">" stanovení PAU pro vrstvu PM (ostatní vrstvy AC/ACO+ACL+ACP/ už rozbor mají v rámci PD)"          </t>
  </si>
  <si>
    <t>091704000-01</t>
  </si>
  <si>
    <t>Náklady na údržbu -Opravy, údržba a průběžné čistění, kropení komunikací užívaných v průběhu výstavby</t>
  </si>
  <si>
    <t>1194936246</t>
  </si>
  <si>
    <t>" údržba přístupových cest  po dobu výstavby 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</si>
</sst>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1"/>
      <color rgb="FFFF0000"/>
      <name val="Arial CE"/>
      <family val="2"/>
      <charset val="238"/>
    </font>
    <font>
      <sz val="11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1" fillId="5" borderId="0" xfId="0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left" vertical="center"/>
    </xf>
    <xf numFmtId="4" fontId="41" fillId="5" borderId="0" xfId="0" applyNumberFormat="1" applyFont="1" applyFill="1" applyAlignment="1">
      <alignment vertical="center"/>
    </xf>
    <xf numFmtId="0" fontId="41" fillId="5" borderId="0" xfId="0" applyFont="1" applyFill="1" applyAlignment="1">
      <alignment vertical="center"/>
    </xf>
    <xf numFmtId="4" fontId="41" fillId="5" borderId="0" xfId="0" applyNumberFormat="1" applyFont="1" applyFill="1" applyAlignment="1">
      <alignment horizontal="righ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/>
    <xf numFmtId="0" fontId="23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0" fillId="5" borderId="0" xfId="0" applyFont="1" applyFill="1" applyAlignment="1">
      <alignment horizontal="left" vertical="center" wrapText="1"/>
    </xf>
    <xf numFmtId="0" fontId="23" fillId="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M107"/>
  <sheetViews>
    <sheetView showGridLines="0" tabSelected="1" workbookViewId="0">
      <selection activeCell="K5" sqref="K5:AJ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33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R5" s="20"/>
      <c r="BE5" s="230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34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R6" s="20"/>
      <c r="BE6" s="231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31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31"/>
      <c r="BS8" s="17" t="s">
        <v>6</v>
      </c>
    </row>
    <row r="9" spans="1:74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31"/>
      <c r="BS9" s="17" t="s">
        <v>6</v>
      </c>
    </row>
    <row r="10" spans="1:74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31"/>
      <c r="BS10" s="17" t="s">
        <v>6</v>
      </c>
    </row>
    <row r="11" spans="1:74" ht="18.399999999999999" customHeight="1">
      <c r="B11" s="20"/>
      <c r="E11" s="25" t="s">
        <v>33</v>
      </c>
      <c r="AK11" s="27" t="s">
        <v>34</v>
      </c>
      <c r="AN11" s="25" t="s">
        <v>35</v>
      </c>
      <c r="AR11" s="20"/>
      <c r="BE11" s="231"/>
      <c r="BS11" s="17" t="s">
        <v>6</v>
      </c>
    </row>
    <row r="12" spans="1:74" ht="6.95" customHeight="1">
      <c r="B12" s="20"/>
      <c r="AR12" s="20"/>
      <c r="BE12" s="231"/>
      <c r="BS12" s="17" t="s">
        <v>6</v>
      </c>
    </row>
    <row r="13" spans="1:74" ht="12" customHeight="1">
      <c r="B13" s="20"/>
      <c r="D13" s="27" t="s">
        <v>36</v>
      </c>
      <c r="AK13" s="27" t="s">
        <v>31</v>
      </c>
      <c r="AN13" s="30" t="s">
        <v>37</v>
      </c>
      <c r="AR13" s="20"/>
      <c r="BE13" s="231"/>
      <c r="BS13" s="17" t="s">
        <v>6</v>
      </c>
    </row>
    <row r="14" spans="1:74" ht="12.75">
      <c r="B14" s="20"/>
      <c r="E14" s="235" t="s">
        <v>37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7" t="s">
        <v>34</v>
      </c>
      <c r="AN14" s="30" t="s">
        <v>37</v>
      </c>
      <c r="AR14" s="20"/>
      <c r="BE14" s="231"/>
      <c r="BS14" s="17" t="s">
        <v>6</v>
      </c>
    </row>
    <row r="15" spans="1:74" ht="6.95" customHeight="1">
      <c r="B15" s="20"/>
      <c r="AR15" s="20"/>
      <c r="BE15" s="231"/>
      <c r="BS15" s="17" t="s">
        <v>4</v>
      </c>
    </row>
    <row r="16" spans="1:74" ht="12" customHeight="1">
      <c r="B16" s="20"/>
      <c r="D16" s="27" t="s">
        <v>38</v>
      </c>
      <c r="AK16" s="27" t="s">
        <v>31</v>
      </c>
      <c r="AN16" s="25" t="s">
        <v>39</v>
      </c>
      <c r="AR16" s="20"/>
      <c r="BE16" s="231"/>
      <c r="BS16" s="17" t="s">
        <v>4</v>
      </c>
    </row>
    <row r="17" spans="2:71" ht="18.399999999999999" customHeight="1">
      <c r="B17" s="20"/>
      <c r="E17" s="25" t="s">
        <v>40</v>
      </c>
      <c r="AK17" s="27" t="s">
        <v>34</v>
      </c>
      <c r="AN17" s="25" t="s">
        <v>41</v>
      </c>
      <c r="AR17" s="20"/>
      <c r="BE17" s="231"/>
      <c r="BS17" s="17" t="s">
        <v>42</v>
      </c>
    </row>
    <row r="18" spans="2:71" ht="6.95" customHeight="1">
      <c r="B18" s="20"/>
      <c r="AR18" s="20"/>
      <c r="BE18" s="231"/>
      <c r="BS18" s="17" t="s">
        <v>6</v>
      </c>
    </row>
    <row r="19" spans="2:71" ht="12" customHeight="1">
      <c r="B19" s="20"/>
      <c r="D19" s="27" t="s">
        <v>43</v>
      </c>
      <c r="AK19" s="27" t="s">
        <v>31</v>
      </c>
      <c r="AN19" s="25" t="s">
        <v>1</v>
      </c>
      <c r="AR19" s="20"/>
      <c r="BE19" s="231"/>
      <c r="BS19" s="17" t="s">
        <v>6</v>
      </c>
    </row>
    <row r="20" spans="2:71" ht="18.399999999999999" customHeight="1">
      <c r="B20" s="20"/>
      <c r="E20" s="25" t="s">
        <v>44</v>
      </c>
      <c r="AK20" s="27" t="s">
        <v>34</v>
      </c>
      <c r="AN20" s="25" t="s">
        <v>1</v>
      </c>
      <c r="AR20" s="20"/>
      <c r="BE20" s="231"/>
      <c r="BS20" s="17" t="s">
        <v>42</v>
      </c>
    </row>
    <row r="21" spans="2:71" ht="6.95" customHeight="1">
      <c r="B21" s="20"/>
      <c r="AR21" s="20"/>
      <c r="BE21" s="231"/>
    </row>
    <row r="22" spans="2:71" ht="12" customHeight="1">
      <c r="B22" s="20"/>
      <c r="D22" s="27" t="s">
        <v>45</v>
      </c>
      <c r="AR22" s="20"/>
      <c r="BE22" s="231"/>
    </row>
    <row r="23" spans="2:71" ht="125.1" customHeight="1">
      <c r="B23" s="20"/>
      <c r="E23" s="237" t="s">
        <v>46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20"/>
      <c r="BE23" s="231"/>
    </row>
    <row r="24" spans="2:71" ht="6.95" customHeight="1">
      <c r="B24" s="20"/>
      <c r="AR24" s="20"/>
      <c r="BE24" s="231"/>
    </row>
    <row r="25" spans="2:7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31"/>
    </row>
    <row r="26" spans="2:71" s="1" customFormat="1" ht="25.9" customHeight="1">
      <c r="B26" s="33"/>
      <c r="D26" s="34" t="s">
        <v>47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8">
        <f>ROUND(AG94,2)</f>
        <v>0</v>
      </c>
      <c r="AL26" s="239"/>
      <c r="AM26" s="239"/>
      <c r="AN26" s="239"/>
      <c r="AO26" s="239"/>
      <c r="AR26" s="33"/>
      <c r="BE26" s="231"/>
    </row>
    <row r="27" spans="2:71" s="1" customFormat="1" ht="6.95" customHeight="1">
      <c r="B27" s="33"/>
      <c r="AR27" s="33"/>
      <c r="BE27" s="231"/>
    </row>
    <row r="28" spans="2:71" s="1" customFormat="1" ht="12.75">
      <c r="B28" s="33"/>
      <c r="L28" s="240" t="s">
        <v>48</v>
      </c>
      <c r="M28" s="240"/>
      <c r="N28" s="240"/>
      <c r="O28" s="240"/>
      <c r="P28" s="240"/>
      <c r="W28" s="240" t="s">
        <v>49</v>
      </c>
      <c r="X28" s="240"/>
      <c r="Y28" s="240"/>
      <c r="Z28" s="240"/>
      <c r="AA28" s="240"/>
      <c r="AB28" s="240"/>
      <c r="AC28" s="240"/>
      <c r="AD28" s="240"/>
      <c r="AE28" s="240"/>
      <c r="AK28" s="240" t="s">
        <v>50</v>
      </c>
      <c r="AL28" s="240"/>
      <c r="AM28" s="240"/>
      <c r="AN28" s="240"/>
      <c r="AO28" s="240"/>
      <c r="AR28" s="33"/>
      <c r="BE28" s="231"/>
    </row>
    <row r="29" spans="2:71" s="2" customFormat="1" ht="14.45" customHeight="1">
      <c r="B29" s="37"/>
      <c r="D29" s="27" t="s">
        <v>51</v>
      </c>
      <c r="F29" s="27" t="s">
        <v>52</v>
      </c>
      <c r="L29" s="224">
        <v>0.21</v>
      </c>
      <c r="M29" s="225"/>
      <c r="N29" s="225"/>
      <c r="O29" s="225"/>
      <c r="P29" s="225"/>
      <c r="W29" s="226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6">
        <f>ROUND(AV94, 2)</f>
        <v>0</v>
      </c>
      <c r="AL29" s="225"/>
      <c r="AM29" s="225"/>
      <c r="AN29" s="225"/>
      <c r="AO29" s="225"/>
      <c r="AR29" s="37"/>
      <c r="BE29" s="232"/>
    </row>
    <row r="30" spans="2:71" s="2" customFormat="1" ht="14.45" customHeight="1">
      <c r="B30" s="37"/>
      <c r="F30" s="27" t="s">
        <v>53</v>
      </c>
      <c r="L30" s="224">
        <v>0.15</v>
      </c>
      <c r="M30" s="225"/>
      <c r="N30" s="225"/>
      <c r="O30" s="225"/>
      <c r="P30" s="225"/>
      <c r="W30" s="226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6">
        <f>ROUND(AW94, 2)</f>
        <v>0</v>
      </c>
      <c r="AL30" s="225"/>
      <c r="AM30" s="225"/>
      <c r="AN30" s="225"/>
      <c r="AO30" s="225"/>
      <c r="AR30" s="37"/>
      <c r="BE30" s="232"/>
    </row>
    <row r="31" spans="2:71" s="2" customFormat="1" ht="14.45" hidden="1" customHeight="1">
      <c r="B31" s="37"/>
      <c r="F31" s="27" t="s">
        <v>54</v>
      </c>
      <c r="L31" s="224">
        <v>0.21</v>
      </c>
      <c r="M31" s="225"/>
      <c r="N31" s="225"/>
      <c r="O31" s="225"/>
      <c r="P31" s="225"/>
      <c r="W31" s="226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6">
        <v>0</v>
      </c>
      <c r="AL31" s="225"/>
      <c r="AM31" s="225"/>
      <c r="AN31" s="225"/>
      <c r="AO31" s="225"/>
      <c r="AR31" s="37"/>
      <c r="BE31" s="232"/>
    </row>
    <row r="32" spans="2:71" s="2" customFormat="1" ht="14.45" hidden="1" customHeight="1">
      <c r="B32" s="37"/>
      <c r="F32" s="27" t="s">
        <v>55</v>
      </c>
      <c r="L32" s="224">
        <v>0.15</v>
      </c>
      <c r="M32" s="225"/>
      <c r="N32" s="225"/>
      <c r="O32" s="225"/>
      <c r="P32" s="225"/>
      <c r="W32" s="226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6">
        <v>0</v>
      </c>
      <c r="AL32" s="225"/>
      <c r="AM32" s="225"/>
      <c r="AN32" s="225"/>
      <c r="AO32" s="225"/>
      <c r="AR32" s="37"/>
      <c r="BE32" s="232"/>
    </row>
    <row r="33" spans="2:57" s="2" customFormat="1" ht="14.45" hidden="1" customHeight="1">
      <c r="B33" s="37"/>
      <c r="F33" s="27" t="s">
        <v>56</v>
      </c>
      <c r="L33" s="224">
        <v>0</v>
      </c>
      <c r="M33" s="225"/>
      <c r="N33" s="225"/>
      <c r="O33" s="225"/>
      <c r="P33" s="225"/>
      <c r="W33" s="226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6">
        <v>0</v>
      </c>
      <c r="AL33" s="225"/>
      <c r="AM33" s="225"/>
      <c r="AN33" s="225"/>
      <c r="AO33" s="225"/>
      <c r="AR33" s="37"/>
      <c r="BE33" s="232"/>
    </row>
    <row r="34" spans="2:57" s="1" customFormat="1" ht="6.95" customHeight="1">
      <c r="B34" s="33"/>
      <c r="AR34" s="33"/>
      <c r="BE34" s="231"/>
    </row>
    <row r="35" spans="2:57" s="1" customFormat="1" ht="25.9" customHeight="1">
      <c r="B35" s="33"/>
      <c r="C35" s="38"/>
      <c r="D35" s="39" t="s">
        <v>57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58</v>
      </c>
      <c r="U35" s="40"/>
      <c r="V35" s="40"/>
      <c r="W35" s="40"/>
      <c r="X35" s="214" t="s">
        <v>59</v>
      </c>
      <c r="Y35" s="212"/>
      <c r="Z35" s="212"/>
      <c r="AA35" s="212"/>
      <c r="AB35" s="212"/>
      <c r="AC35" s="40"/>
      <c r="AD35" s="40"/>
      <c r="AE35" s="40"/>
      <c r="AF35" s="40"/>
      <c r="AG35" s="40"/>
      <c r="AH35" s="40"/>
      <c r="AI35" s="40"/>
      <c r="AJ35" s="40"/>
      <c r="AK35" s="211">
        <f>SUM(AK26:AK33)</f>
        <v>0</v>
      </c>
      <c r="AL35" s="212"/>
      <c r="AM35" s="212"/>
      <c r="AN35" s="212"/>
      <c r="AO35" s="213"/>
      <c r="AP35" s="38"/>
      <c r="AQ35" s="38"/>
      <c r="AR35" s="33"/>
    </row>
    <row r="36" spans="2:57" s="1" customFormat="1" ht="6.95" customHeight="1">
      <c r="B36" s="33"/>
      <c r="AR36" s="33"/>
    </row>
    <row r="37" spans="2:57" s="1" customFormat="1" ht="14.45" customHeight="1">
      <c r="B37" s="33"/>
      <c r="AR37" s="33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3"/>
      <c r="D49" s="42" t="s">
        <v>60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61</v>
      </c>
      <c r="AI49" s="43"/>
      <c r="AJ49" s="43"/>
      <c r="AK49" s="43"/>
      <c r="AL49" s="43"/>
      <c r="AM49" s="43"/>
      <c r="AN49" s="43"/>
      <c r="AO49" s="43"/>
      <c r="AR49" s="33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3"/>
      <c r="D60" s="44" t="s">
        <v>62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4" t="s">
        <v>63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4" t="s">
        <v>62</v>
      </c>
      <c r="AI60" s="35"/>
      <c r="AJ60" s="35"/>
      <c r="AK60" s="35"/>
      <c r="AL60" s="35"/>
      <c r="AM60" s="44" t="s">
        <v>63</v>
      </c>
      <c r="AN60" s="35"/>
      <c r="AO60" s="35"/>
      <c r="AR60" s="33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3"/>
      <c r="D64" s="42" t="s">
        <v>64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65</v>
      </c>
      <c r="AI64" s="43"/>
      <c r="AJ64" s="43"/>
      <c r="AK64" s="43"/>
      <c r="AL64" s="43"/>
      <c r="AM64" s="43"/>
      <c r="AN64" s="43"/>
      <c r="AO64" s="43"/>
      <c r="AR64" s="33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3"/>
      <c r="D75" s="44" t="s">
        <v>62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4" t="s">
        <v>63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4" t="s">
        <v>62</v>
      </c>
      <c r="AI75" s="35"/>
      <c r="AJ75" s="35"/>
      <c r="AK75" s="35"/>
      <c r="AL75" s="35"/>
      <c r="AM75" s="44" t="s">
        <v>63</v>
      </c>
      <c r="AN75" s="35"/>
      <c r="AO75" s="35"/>
      <c r="AR75" s="33"/>
    </row>
    <row r="76" spans="2:44" s="1" customFormat="1">
      <c r="B76" s="33"/>
      <c r="AR76" s="33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3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3"/>
    </row>
    <row r="82" spans="1:91" s="1" customFormat="1" ht="24.95" customHeight="1">
      <c r="B82" s="33"/>
      <c r="C82" s="21" t="s">
        <v>66</v>
      </c>
      <c r="AR82" s="33"/>
    </row>
    <row r="83" spans="1:91" s="1" customFormat="1" ht="6.95" customHeight="1">
      <c r="B83" s="33"/>
      <c r="AR83" s="33"/>
    </row>
    <row r="84" spans="1:91" s="3" customFormat="1" ht="12" customHeight="1">
      <c r="B84" s="49"/>
      <c r="C84" s="27" t="s">
        <v>13</v>
      </c>
      <c r="L84" s="3" t="str">
        <f>K5</f>
        <v>25014-1pz-</v>
      </c>
      <c r="AR84" s="49"/>
    </row>
    <row r="85" spans="1:91" s="4" customFormat="1" ht="36.950000000000003" customHeight="1">
      <c r="B85" s="50"/>
      <c r="C85" s="51" t="s">
        <v>16</v>
      </c>
      <c r="L85" s="227" t="str">
        <f>K6</f>
        <v>MĚSTO ŠTERNBERK - CYKLISTICKÉ KOMUNIKACE - dělené výdaje - ÚSEK 5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R85" s="50"/>
    </row>
    <row r="86" spans="1:91" s="1" customFormat="1" ht="6.95" customHeight="1">
      <c r="B86" s="33"/>
      <c r="AR86" s="33"/>
    </row>
    <row r="87" spans="1:91" s="1" customFormat="1" ht="12" customHeight="1">
      <c r="B87" s="33"/>
      <c r="C87" s="27" t="s">
        <v>22</v>
      </c>
      <c r="L87" s="52" t="str">
        <f>IF(K8="","",K8)</f>
        <v>ŠTERNBERK. ul. Olomoucká</v>
      </c>
      <c r="AI87" s="27" t="s">
        <v>24</v>
      </c>
      <c r="AM87" s="217" t="str">
        <f>IF(AN8= "","",AN8)</f>
        <v>24. 4. 2025</v>
      </c>
      <c r="AN87" s="217"/>
      <c r="AR87" s="33"/>
    </row>
    <row r="88" spans="1:91" s="1" customFormat="1" ht="6.95" customHeight="1">
      <c r="B88" s="33"/>
      <c r="AR88" s="33"/>
    </row>
    <row r="89" spans="1:91" s="1" customFormat="1" ht="25.7" customHeight="1">
      <c r="B89" s="33"/>
      <c r="C89" s="27" t="s">
        <v>30</v>
      </c>
      <c r="L89" s="3" t="str">
        <f>IF(E11= "","",E11)</f>
        <v>Město Šternberk, Horní nám.16, 785 01 Šternberk</v>
      </c>
      <c r="AI89" s="27" t="s">
        <v>38</v>
      </c>
      <c r="AM89" s="218" t="str">
        <f>IF(E17="","",E17)</f>
        <v>EPROJEKT s.r.o., Na Hrázi 781/15, Přerov I-Město</v>
      </c>
      <c r="AN89" s="219"/>
      <c r="AO89" s="219"/>
      <c r="AP89" s="219"/>
      <c r="AR89" s="33"/>
      <c r="AS89" s="220" t="s">
        <v>67</v>
      </c>
      <c r="AT89" s="221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3"/>
      <c r="C90" s="27" t="s">
        <v>36</v>
      </c>
      <c r="L90" s="3" t="str">
        <f>IF(E14= "Vyplň údaj","",E14)</f>
        <v/>
      </c>
      <c r="AI90" s="27" t="s">
        <v>43</v>
      </c>
      <c r="AM90" s="218" t="str">
        <f>IF(E20="","",E20)</f>
        <v xml:space="preserve"> </v>
      </c>
      <c r="AN90" s="219"/>
      <c r="AO90" s="219"/>
      <c r="AP90" s="219"/>
      <c r="AR90" s="33"/>
      <c r="AS90" s="222"/>
      <c r="AT90" s="223"/>
      <c r="BD90" s="57"/>
    </row>
    <row r="91" spans="1:91" s="1" customFormat="1" ht="10.9" customHeight="1">
      <c r="B91" s="33"/>
      <c r="AR91" s="33"/>
      <c r="AS91" s="222"/>
      <c r="AT91" s="223"/>
      <c r="BD91" s="57"/>
    </row>
    <row r="92" spans="1:91" s="1" customFormat="1" ht="29.25" customHeight="1">
      <c r="B92" s="33"/>
      <c r="C92" s="242" t="s">
        <v>68</v>
      </c>
      <c r="D92" s="206"/>
      <c r="E92" s="206"/>
      <c r="F92" s="206"/>
      <c r="G92" s="206"/>
      <c r="H92" s="58"/>
      <c r="I92" s="205" t="s">
        <v>69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16" t="s">
        <v>70</v>
      </c>
      <c r="AH92" s="206"/>
      <c r="AI92" s="206"/>
      <c r="AJ92" s="206"/>
      <c r="AK92" s="206"/>
      <c r="AL92" s="206"/>
      <c r="AM92" s="206"/>
      <c r="AN92" s="205" t="s">
        <v>71</v>
      </c>
      <c r="AO92" s="206"/>
      <c r="AP92" s="207"/>
      <c r="AQ92" s="59" t="s">
        <v>72</v>
      </c>
      <c r="AR92" s="33"/>
      <c r="AS92" s="60" t="s">
        <v>73</v>
      </c>
      <c r="AT92" s="61" t="s">
        <v>74</v>
      </c>
      <c r="AU92" s="61" t="s">
        <v>75</v>
      </c>
      <c r="AV92" s="61" t="s">
        <v>76</v>
      </c>
      <c r="AW92" s="61" t="s">
        <v>77</v>
      </c>
      <c r="AX92" s="61" t="s">
        <v>78</v>
      </c>
      <c r="AY92" s="61" t="s">
        <v>79</v>
      </c>
      <c r="AZ92" s="61" t="s">
        <v>80</v>
      </c>
      <c r="BA92" s="61" t="s">
        <v>81</v>
      </c>
      <c r="BB92" s="61" t="s">
        <v>82</v>
      </c>
      <c r="BC92" s="61" t="s">
        <v>83</v>
      </c>
      <c r="BD92" s="62" t="s">
        <v>84</v>
      </c>
    </row>
    <row r="93" spans="1:91" s="1" customFormat="1" ht="10.9" customHeight="1">
      <c r="B93" s="33"/>
      <c r="AR93" s="33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85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3">
        <f>ROUND(AG95+AG98+AG100+AG102,2)</f>
        <v>0</v>
      </c>
      <c r="AH94" s="203"/>
      <c r="AI94" s="203"/>
      <c r="AJ94" s="203"/>
      <c r="AK94" s="203"/>
      <c r="AL94" s="203"/>
      <c r="AM94" s="203"/>
      <c r="AN94" s="204">
        <f t="shared" ref="AN94:AN105" si="0">SUM(AG94,AT94)</f>
        <v>0</v>
      </c>
      <c r="AO94" s="204"/>
      <c r="AP94" s="204"/>
      <c r="AQ94" s="68" t="s">
        <v>1</v>
      </c>
      <c r="AR94" s="64"/>
      <c r="AS94" s="69">
        <f>ROUND(AS95+AS98+AS100+AS102,2)</f>
        <v>0</v>
      </c>
      <c r="AT94" s="70">
        <f t="shared" ref="AT94:AT105" si="1">ROUND(SUM(AV94:AW94),2)</f>
        <v>0</v>
      </c>
      <c r="AU94" s="71">
        <f>ROUND(AU95+AU98+AU100+AU102,5)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ROUND(AZ95+AZ98+AZ100+AZ102,2)</f>
        <v>0</v>
      </c>
      <c r="BA94" s="70">
        <f>ROUND(BA95+BA98+BA100+BA102,2)</f>
        <v>0</v>
      </c>
      <c r="BB94" s="70">
        <f>ROUND(BB95+BB98+BB100+BB102,2)</f>
        <v>0</v>
      </c>
      <c r="BC94" s="70">
        <f>ROUND(BC95+BC98+BC100+BC102,2)</f>
        <v>0</v>
      </c>
      <c r="BD94" s="72">
        <f>ROUND(BD95+BD98+BD100+BD102,2)</f>
        <v>0</v>
      </c>
      <c r="BS94" s="73" t="s">
        <v>86</v>
      </c>
      <c r="BT94" s="73" t="s">
        <v>87</v>
      </c>
      <c r="BU94" s="74" t="s">
        <v>88</v>
      </c>
      <c r="BV94" s="73" t="s">
        <v>89</v>
      </c>
      <c r="BW94" s="73" t="s">
        <v>5</v>
      </c>
      <c r="BX94" s="73" t="s">
        <v>90</v>
      </c>
      <c r="CL94" s="73" t="s">
        <v>19</v>
      </c>
    </row>
    <row r="95" spans="1:91" s="6" customFormat="1" ht="16.5" customHeight="1">
      <c r="B95" s="75"/>
      <c r="C95" s="76"/>
      <c r="D95" s="241" t="s">
        <v>91</v>
      </c>
      <c r="E95" s="241"/>
      <c r="F95" s="241"/>
      <c r="G95" s="241"/>
      <c r="H95" s="241"/>
      <c r="I95" s="200"/>
      <c r="J95" s="241" t="s">
        <v>92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10">
        <f>ROUND(SUM(AG96:AG97),2)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77" t="s">
        <v>93</v>
      </c>
      <c r="AR95" s="75"/>
      <c r="AS95" s="78">
        <f>ROUND(SUM(AS96:AS97),2)</f>
        <v>0</v>
      </c>
      <c r="AT95" s="79">
        <f t="shared" si="1"/>
        <v>0</v>
      </c>
      <c r="AU95" s="80">
        <f>ROUND(SUM(AU96:AU97),5)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ROUND(SUM(AZ96:AZ97),2)</f>
        <v>0</v>
      </c>
      <c r="BA95" s="79">
        <f>ROUND(SUM(BA96:BA97),2)</f>
        <v>0</v>
      </c>
      <c r="BB95" s="79">
        <f>ROUND(SUM(BB96:BB97),2)</f>
        <v>0</v>
      </c>
      <c r="BC95" s="79">
        <f>ROUND(SUM(BC96:BC97),2)</f>
        <v>0</v>
      </c>
      <c r="BD95" s="81">
        <f>ROUND(SUM(BD96:BD97),2)</f>
        <v>0</v>
      </c>
      <c r="BS95" s="82" t="s">
        <v>86</v>
      </c>
      <c r="BT95" s="82" t="s">
        <v>94</v>
      </c>
      <c r="BU95" s="82" t="s">
        <v>88</v>
      </c>
      <c r="BV95" s="82" t="s">
        <v>89</v>
      </c>
      <c r="BW95" s="82" t="s">
        <v>95</v>
      </c>
      <c r="BX95" s="82" t="s">
        <v>5</v>
      </c>
      <c r="CL95" s="82" t="s">
        <v>19</v>
      </c>
      <c r="CM95" s="82" t="s">
        <v>96</v>
      </c>
    </row>
    <row r="96" spans="1:91" s="3" customFormat="1" ht="30" customHeight="1">
      <c r="A96" s="83" t="s">
        <v>97</v>
      </c>
      <c r="B96" s="49"/>
      <c r="C96" s="9"/>
      <c r="D96" s="9"/>
      <c r="E96" s="229" t="s">
        <v>98</v>
      </c>
      <c r="F96" s="229"/>
      <c r="G96" s="229"/>
      <c r="H96" s="229"/>
      <c r="I96" s="229"/>
      <c r="J96" s="9"/>
      <c r="K96" s="229" t="s">
        <v>99</v>
      </c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01">
        <f>'SO 101.1-A - KOMUNIKACE A...'!J32</f>
        <v>0</v>
      </c>
      <c r="AH96" s="202"/>
      <c r="AI96" s="202"/>
      <c r="AJ96" s="202"/>
      <c r="AK96" s="202"/>
      <c r="AL96" s="202"/>
      <c r="AM96" s="202"/>
      <c r="AN96" s="201">
        <f t="shared" si="0"/>
        <v>0</v>
      </c>
      <c r="AO96" s="202"/>
      <c r="AP96" s="202"/>
      <c r="AQ96" s="84" t="s">
        <v>100</v>
      </c>
      <c r="AR96" s="49"/>
      <c r="AS96" s="85">
        <v>0</v>
      </c>
      <c r="AT96" s="86">
        <f t="shared" si="1"/>
        <v>0</v>
      </c>
      <c r="AU96" s="87">
        <f>'SO 101.1-A - KOMUNIKACE A...'!P122</f>
        <v>0</v>
      </c>
      <c r="AV96" s="86">
        <f>'SO 101.1-A - KOMUNIKACE A...'!J35</f>
        <v>0</v>
      </c>
      <c r="AW96" s="86">
        <f>'SO 101.1-A - KOMUNIKACE A...'!J36</f>
        <v>0</v>
      </c>
      <c r="AX96" s="86">
        <f>'SO 101.1-A - KOMUNIKACE A...'!J37</f>
        <v>0</v>
      </c>
      <c r="AY96" s="86">
        <f>'SO 101.1-A - KOMUNIKACE A...'!J38</f>
        <v>0</v>
      </c>
      <c r="AZ96" s="86">
        <f>'SO 101.1-A - KOMUNIKACE A...'!F35</f>
        <v>0</v>
      </c>
      <c r="BA96" s="86">
        <f>'SO 101.1-A - KOMUNIKACE A...'!F36</f>
        <v>0</v>
      </c>
      <c r="BB96" s="86">
        <f>'SO 101.1-A - KOMUNIKACE A...'!F37</f>
        <v>0</v>
      </c>
      <c r="BC96" s="86">
        <f>'SO 101.1-A - KOMUNIKACE A...'!F38</f>
        <v>0</v>
      </c>
      <c r="BD96" s="88">
        <f>'SO 101.1-A - KOMUNIKACE A...'!F39</f>
        <v>0</v>
      </c>
      <c r="BT96" s="25" t="s">
        <v>96</v>
      </c>
      <c r="BV96" s="25" t="s">
        <v>89</v>
      </c>
      <c r="BW96" s="25" t="s">
        <v>101</v>
      </c>
      <c r="BX96" s="25" t="s">
        <v>95</v>
      </c>
      <c r="CL96" s="25" t="s">
        <v>19</v>
      </c>
    </row>
    <row r="97" spans="1:91" s="3" customFormat="1" ht="23.25" customHeight="1">
      <c r="A97" s="83" t="s">
        <v>97</v>
      </c>
      <c r="B97" s="49"/>
      <c r="C97" s="9"/>
      <c r="D97" s="9"/>
      <c r="E97" s="229" t="s">
        <v>102</v>
      </c>
      <c r="F97" s="229"/>
      <c r="G97" s="229"/>
      <c r="H97" s="229"/>
      <c r="I97" s="229"/>
      <c r="J97" s="9"/>
      <c r="K97" s="229" t="s">
        <v>103</v>
      </c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01">
        <f>'VON-A - VEDLEJŠÍ A OSTATN...'!J32</f>
        <v>0</v>
      </c>
      <c r="AH97" s="202"/>
      <c r="AI97" s="202"/>
      <c r="AJ97" s="202"/>
      <c r="AK97" s="202"/>
      <c r="AL97" s="202"/>
      <c r="AM97" s="202"/>
      <c r="AN97" s="201">
        <f t="shared" si="0"/>
        <v>0</v>
      </c>
      <c r="AO97" s="202"/>
      <c r="AP97" s="202"/>
      <c r="AQ97" s="84" t="s">
        <v>100</v>
      </c>
      <c r="AR97" s="49"/>
      <c r="AS97" s="85">
        <v>0</v>
      </c>
      <c r="AT97" s="86">
        <f t="shared" si="1"/>
        <v>0</v>
      </c>
      <c r="AU97" s="87">
        <f>'VON-A - VEDLEJŠÍ A OSTATN...'!P122</f>
        <v>0</v>
      </c>
      <c r="AV97" s="86">
        <f>'VON-A - VEDLEJŠÍ A OSTATN...'!J35</f>
        <v>0</v>
      </c>
      <c r="AW97" s="86">
        <f>'VON-A - VEDLEJŠÍ A OSTATN...'!J36</f>
        <v>0</v>
      </c>
      <c r="AX97" s="86">
        <f>'VON-A - VEDLEJŠÍ A OSTATN...'!J37</f>
        <v>0</v>
      </c>
      <c r="AY97" s="86">
        <f>'VON-A - VEDLEJŠÍ A OSTATN...'!J38</f>
        <v>0</v>
      </c>
      <c r="AZ97" s="86">
        <f>'VON-A - VEDLEJŠÍ A OSTATN...'!F35</f>
        <v>0</v>
      </c>
      <c r="BA97" s="86">
        <f>'VON-A - VEDLEJŠÍ A OSTATN...'!F36</f>
        <v>0</v>
      </c>
      <c r="BB97" s="86">
        <f>'VON-A - VEDLEJŠÍ A OSTATN...'!F37</f>
        <v>0</v>
      </c>
      <c r="BC97" s="86">
        <f>'VON-A - VEDLEJŠÍ A OSTATN...'!F38</f>
        <v>0</v>
      </c>
      <c r="BD97" s="88">
        <f>'VON-A - VEDLEJŠÍ A OSTATN...'!F39</f>
        <v>0</v>
      </c>
      <c r="BT97" s="25" t="s">
        <v>96</v>
      </c>
      <c r="BV97" s="25" t="s">
        <v>89</v>
      </c>
      <c r="BW97" s="25" t="s">
        <v>104</v>
      </c>
      <c r="BX97" s="25" t="s">
        <v>95</v>
      </c>
      <c r="CL97" s="25" t="s">
        <v>1</v>
      </c>
    </row>
    <row r="98" spans="1:91" s="6" customFormat="1" ht="16.5" customHeight="1">
      <c r="B98" s="75"/>
      <c r="C98" s="76"/>
      <c r="D98" s="241" t="s">
        <v>105</v>
      </c>
      <c r="E98" s="241"/>
      <c r="F98" s="241"/>
      <c r="G98" s="241"/>
      <c r="H98" s="241"/>
      <c r="I98" s="200"/>
      <c r="J98" s="241" t="s">
        <v>106</v>
      </c>
      <c r="K98" s="241"/>
      <c r="L98" s="241"/>
      <c r="M98" s="241"/>
      <c r="N98" s="241"/>
      <c r="O98" s="241"/>
      <c r="P98" s="241"/>
      <c r="Q98" s="241"/>
      <c r="R98" s="241"/>
      <c r="S98" s="241"/>
      <c r="T98" s="241"/>
      <c r="U98" s="241"/>
      <c r="V98" s="241"/>
      <c r="W98" s="241"/>
      <c r="X98" s="241"/>
      <c r="Y98" s="241"/>
      <c r="Z98" s="241"/>
      <c r="AA98" s="241"/>
      <c r="AB98" s="241"/>
      <c r="AC98" s="241"/>
      <c r="AD98" s="241"/>
      <c r="AE98" s="241"/>
      <c r="AF98" s="241"/>
      <c r="AG98" s="210">
        <f>ROUND(AG99,2)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77" t="s">
        <v>93</v>
      </c>
      <c r="AR98" s="75"/>
      <c r="AS98" s="78">
        <f>ROUND(AS99,2)</f>
        <v>0</v>
      </c>
      <c r="AT98" s="79">
        <f t="shared" si="1"/>
        <v>0</v>
      </c>
      <c r="AU98" s="80">
        <f>ROUND(AU99,5)</f>
        <v>0</v>
      </c>
      <c r="AV98" s="79">
        <f>ROUND(AZ98*L29,2)</f>
        <v>0</v>
      </c>
      <c r="AW98" s="79">
        <f>ROUND(BA98*L30,2)</f>
        <v>0</v>
      </c>
      <c r="AX98" s="79">
        <f>ROUND(BB98*L29,2)</f>
        <v>0</v>
      </c>
      <c r="AY98" s="79">
        <f>ROUND(BC98*L30,2)</f>
        <v>0</v>
      </c>
      <c r="AZ98" s="79">
        <f>ROUND(AZ99,2)</f>
        <v>0</v>
      </c>
      <c r="BA98" s="79">
        <f>ROUND(BA99,2)</f>
        <v>0</v>
      </c>
      <c r="BB98" s="79">
        <f>ROUND(BB99,2)</f>
        <v>0</v>
      </c>
      <c r="BC98" s="79">
        <f>ROUND(BC99,2)</f>
        <v>0</v>
      </c>
      <c r="BD98" s="81">
        <f>ROUND(BD99,2)</f>
        <v>0</v>
      </c>
      <c r="BS98" s="82" t="s">
        <v>86</v>
      </c>
      <c r="BT98" s="82" t="s">
        <v>94</v>
      </c>
      <c r="BU98" s="82" t="s">
        <v>88</v>
      </c>
      <c r="BV98" s="82" t="s">
        <v>89</v>
      </c>
      <c r="BW98" s="82" t="s">
        <v>107</v>
      </c>
      <c r="BX98" s="82" t="s">
        <v>5</v>
      </c>
      <c r="CL98" s="82" t="s">
        <v>19</v>
      </c>
      <c r="CM98" s="82" t="s">
        <v>96</v>
      </c>
    </row>
    <row r="99" spans="1:91" s="3" customFormat="1" ht="23.25" customHeight="1">
      <c r="A99" s="83" t="s">
        <v>97</v>
      </c>
      <c r="B99" s="49"/>
      <c r="C99" s="9"/>
      <c r="D99" s="9"/>
      <c r="E99" s="229" t="s">
        <v>108</v>
      </c>
      <c r="F99" s="229"/>
      <c r="G99" s="229"/>
      <c r="H99" s="229"/>
      <c r="I99" s="229"/>
      <c r="J99" s="9"/>
      <c r="K99" s="229" t="s">
        <v>109</v>
      </c>
      <c r="L99" s="229"/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01">
        <f>'VON-B - VEDLEJŠÍ A OSTATN...'!J32</f>
        <v>0</v>
      </c>
      <c r="AH99" s="202"/>
      <c r="AI99" s="202"/>
      <c r="AJ99" s="202"/>
      <c r="AK99" s="202"/>
      <c r="AL99" s="202"/>
      <c r="AM99" s="202"/>
      <c r="AN99" s="201">
        <f t="shared" si="0"/>
        <v>0</v>
      </c>
      <c r="AO99" s="202"/>
      <c r="AP99" s="202"/>
      <c r="AQ99" s="84" t="s">
        <v>100</v>
      </c>
      <c r="AR99" s="49"/>
      <c r="AS99" s="85">
        <v>0</v>
      </c>
      <c r="AT99" s="86">
        <f t="shared" si="1"/>
        <v>0</v>
      </c>
      <c r="AU99" s="87">
        <f>'VON-B - VEDLEJŠÍ A OSTATN...'!P122</f>
        <v>0</v>
      </c>
      <c r="AV99" s="86">
        <f>'VON-B - VEDLEJŠÍ A OSTATN...'!J35</f>
        <v>0</v>
      </c>
      <c r="AW99" s="86">
        <f>'VON-B - VEDLEJŠÍ A OSTATN...'!J36</f>
        <v>0</v>
      </c>
      <c r="AX99" s="86">
        <f>'VON-B - VEDLEJŠÍ A OSTATN...'!J37</f>
        <v>0</v>
      </c>
      <c r="AY99" s="86">
        <f>'VON-B - VEDLEJŠÍ A OSTATN...'!J38</f>
        <v>0</v>
      </c>
      <c r="AZ99" s="86">
        <f>'VON-B - VEDLEJŠÍ A OSTATN...'!F35</f>
        <v>0</v>
      </c>
      <c r="BA99" s="86">
        <f>'VON-B - VEDLEJŠÍ A OSTATN...'!F36</f>
        <v>0</v>
      </c>
      <c r="BB99" s="86">
        <f>'VON-B - VEDLEJŠÍ A OSTATN...'!F37</f>
        <v>0</v>
      </c>
      <c r="BC99" s="86">
        <f>'VON-B - VEDLEJŠÍ A OSTATN...'!F38</f>
        <v>0</v>
      </c>
      <c r="BD99" s="88">
        <f>'VON-B - VEDLEJŠÍ A OSTATN...'!F39</f>
        <v>0</v>
      </c>
      <c r="BT99" s="25" t="s">
        <v>96</v>
      </c>
      <c r="BV99" s="25" t="s">
        <v>89</v>
      </c>
      <c r="BW99" s="25" t="s">
        <v>110</v>
      </c>
      <c r="BX99" s="25" t="s">
        <v>107</v>
      </c>
      <c r="CL99" s="25" t="s">
        <v>1</v>
      </c>
    </row>
    <row r="100" spans="1:91" s="6" customFormat="1" ht="16.5" customHeight="1">
      <c r="B100" s="75"/>
      <c r="C100" s="76"/>
      <c r="D100" s="241" t="s">
        <v>111</v>
      </c>
      <c r="E100" s="241"/>
      <c r="F100" s="241"/>
      <c r="G100" s="241"/>
      <c r="H100" s="241"/>
      <c r="I100" s="200"/>
      <c r="J100" s="241" t="s">
        <v>112</v>
      </c>
      <c r="K100" s="241"/>
      <c r="L100" s="241"/>
      <c r="M100" s="241"/>
      <c r="N100" s="241"/>
      <c r="O100" s="241"/>
      <c r="P100" s="241"/>
      <c r="Q100" s="241"/>
      <c r="R100" s="241"/>
      <c r="S100" s="241"/>
      <c r="T100" s="241"/>
      <c r="U100" s="241"/>
      <c r="V100" s="241"/>
      <c r="W100" s="241"/>
      <c r="X100" s="241"/>
      <c r="Y100" s="241"/>
      <c r="Z100" s="241"/>
      <c r="AA100" s="241"/>
      <c r="AB100" s="241"/>
      <c r="AC100" s="241"/>
      <c r="AD100" s="241"/>
      <c r="AE100" s="241"/>
      <c r="AF100" s="241"/>
      <c r="AG100" s="210">
        <f>ROUND(AG101,2)</f>
        <v>0</v>
      </c>
      <c r="AH100" s="209"/>
      <c r="AI100" s="209"/>
      <c r="AJ100" s="209"/>
      <c r="AK100" s="209"/>
      <c r="AL100" s="209"/>
      <c r="AM100" s="209"/>
      <c r="AN100" s="208">
        <f t="shared" si="0"/>
        <v>0</v>
      </c>
      <c r="AO100" s="209"/>
      <c r="AP100" s="209"/>
      <c r="AQ100" s="77" t="s">
        <v>93</v>
      </c>
      <c r="AR100" s="75"/>
      <c r="AS100" s="78">
        <f>ROUND(AS101,2)</f>
        <v>0</v>
      </c>
      <c r="AT100" s="79">
        <f t="shared" si="1"/>
        <v>0</v>
      </c>
      <c r="AU100" s="80">
        <f>ROUND(AU101,5)</f>
        <v>0</v>
      </c>
      <c r="AV100" s="79">
        <f>ROUND(AZ100*L29,2)</f>
        <v>0</v>
      </c>
      <c r="AW100" s="79">
        <f>ROUND(BA100*L30,2)</f>
        <v>0</v>
      </c>
      <c r="AX100" s="79">
        <f>ROUND(BB100*L29,2)</f>
        <v>0</v>
      </c>
      <c r="AY100" s="79">
        <f>ROUND(BC100*L30,2)</f>
        <v>0</v>
      </c>
      <c r="AZ100" s="79">
        <f>ROUND(AZ101,2)</f>
        <v>0</v>
      </c>
      <c r="BA100" s="79">
        <f>ROUND(BA101,2)</f>
        <v>0</v>
      </c>
      <c r="BB100" s="79">
        <f>ROUND(BB101,2)</f>
        <v>0</v>
      </c>
      <c r="BC100" s="79">
        <f>ROUND(BC101,2)</f>
        <v>0</v>
      </c>
      <c r="BD100" s="81">
        <f>ROUND(BD101,2)</f>
        <v>0</v>
      </c>
      <c r="BS100" s="82" t="s">
        <v>86</v>
      </c>
      <c r="BT100" s="82" t="s">
        <v>94</v>
      </c>
      <c r="BU100" s="82" t="s">
        <v>88</v>
      </c>
      <c r="BV100" s="82" t="s">
        <v>89</v>
      </c>
      <c r="BW100" s="82" t="s">
        <v>113</v>
      </c>
      <c r="BX100" s="82" t="s">
        <v>5</v>
      </c>
      <c r="CL100" s="82" t="s">
        <v>19</v>
      </c>
      <c r="CM100" s="82" t="s">
        <v>96</v>
      </c>
    </row>
    <row r="101" spans="1:91" s="3" customFormat="1" ht="23.25" customHeight="1">
      <c r="A101" s="83" t="s">
        <v>97</v>
      </c>
      <c r="B101" s="49"/>
      <c r="C101" s="9"/>
      <c r="D101" s="9"/>
      <c r="E101" s="229" t="s">
        <v>114</v>
      </c>
      <c r="F101" s="229"/>
      <c r="G101" s="229"/>
      <c r="H101" s="229"/>
      <c r="I101" s="229"/>
      <c r="J101" s="9"/>
      <c r="K101" s="229" t="s">
        <v>115</v>
      </c>
      <c r="L101" s="229"/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01">
        <f>'VON-C - VEDLEJŠÍ A OSTATN...'!J32</f>
        <v>0</v>
      </c>
      <c r="AH101" s="202"/>
      <c r="AI101" s="202"/>
      <c r="AJ101" s="202"/>
      <c r="AK101" s="202"/>
      <c r="AL101" s="202"/>
      <c r="AM101" s="202"/>
      <c r="AN101" s="201">
        <f t="shared" si="0"/>
        <v>0</v>
      </c>
      <c r="AO101" s="202"/>
      <c r="AP101" s="202"/>
      <c r="AQ101" s="84" t="s">
        <v>100</v>
      </c>
      <c r="AR101" s="49"/>
      <c r="AS101" s="85">
        <v>0</v>
      </c>
      <c r="AT101" s="86">
        <f t="shared" si="1"/>
        <v>0</v>
      </c>
      <c r="AU101" s="87">
        <f>'VON-C - VEDLEJŠÍ A OSTATN...'!P127</f>
        <v>0</v>
      </c>
      <c r="AV101" s="86">
        <f>'VON-C - VEDLEJŠÍ A OSTATN...'!J35</f>
        <v>0</v>
      </c>
      <c r="AW101" s="86">
        <f>'VON-C - VEDLEJŠÍ A OSTATN...'!J36</f>
        <v>0</v>
      </c>
      <c r="AX101" s="86">
        <f>'VON-C - VEDLEJŠÍ A OSTATN...'!J37</f>
        <v>0</v>
      </c>
      <c r="AY101" s="86">
        <f>'VON-C - VEDLEJŠÍ A OSTATN...'!J38</f>
        <v>0</v>
      </c>
      <c r="AZ101" s="86">
        <f>'VON-C - VEDLEJŠÍ A OSTATN...'!F35</f>
        <v>0</v>
      </c>
      <c r="BA101" s="86">
        <f>'VON-C - VEDLEJŠÍ A OSTATN...'!F36</f>
        <v>0</v>
      </c>
      <c r="BB101" s="86">
        <f>'VON-C - VEDLEJŠÍ A OSTATN...'!F37</f>
        <v>0</v>
      </c>
      <c r="BC101" s="86">
        <f>'VON-C - VEDLEJŠÍ A OSTATN...'!F38</f>
        <v>0</v>
      </c>
      <c r="BD101" s="88">
        <f>'VON-C - VEDLEJŠÍ A OSTATN...'!F39</f>
        <v>0</v>
      </c>
      <c r="BT101" s="25" t="s">
        <v>96</v>
      </c>
      <c r="BV101" s="25" t="s">
        <v>89</v>
      </c>
      <c r="BW101" s="25" t="s">
        <v>116</v>
      </c>
      <c r="BX101" s="25" t="s">
        <v>113</v>
      </c>
      <c r="CL101" s="25" t="s">
        <v>1</v>
      </c>
    </row>
    <row r="102" spans="1:91" s="6" customFormat="1" ht="16.5" customHeight="1">
      <c r="B102" s="75"/>
      <c r="C102" s="76"/>
      <c r="D102" s="241" t="s">
        <v>117</v>
      </c>
      <c r="E102" s="241"/>
      <c r="F102" s="241"/>
      <c r="G102" s="241"/>
      <c r="H102" s="241"/>
      <c r="I102" s="200"/>
      <c r="J102" s="241" t="s">
        <v>118</v>
      </c>
      <c r="K102" s="241"/>
      <c r="L102" s="241"/>
      <c r="M102" s="241"/>
      <c r="N102" s="241"/>
      <c r="O102" s="241"/>
      <c r="P102" s="241"/>
      <c r="Q102" s="241"/>
      <c r="R102" s="241"/>
      <c r="S102" s="241"/>
      <c r="T102" s="241"/>
      <c r="U102" s="241"/>
      <c r="V102" s="241"/>
      <c r="W102" s="241"/>
      <c r="X102" s="241"/>
      <c r="Y102" s="241"/>
      <c r="Z102" s="241"/>
      <c r="AA102" s="241"/>
      <c r="AB102" s="241"/>
      <c r="AC102" s="241"/>
      <c r="AD102" s="241"/>
      <c r="AE102" s="241"/>
      <c r="AF102" s="241"/>
      <c r="AG102" s="210">
        <f>ROUND(SUM(AG103:AG105),2)</f>
        <v>0</v>
      </c>
      <c r="AH102" s="209"/>
      <c r="AI102" s="209"/>
      <c r="AJ102" s="209"/>
      <c r="AK102" s="209"/>
      <c r="AL102" s="209"/>
      <c r="AM102" s="209"/>
      <c r="AN102" s="208">
        <f t="shared" si="0"/>
        <v>0</v>
      </c>
      <c r="AO102" s="209"/>
      <c r="AP102" s="209"/>
      <c r="AQ102" s="77" t="s">
        <v>93</v>
      </c>
      <c r="AR102" s="75"/>
      <c r="AS102" s="78">
        <f>ROUND(SUM(AS103:AS105),2)</f>
        <v>0</v>
      </c>
      <c r="AT102" s="79">
        <f t="shared" si="1"/>
        <v>0</v>
      </c>
      <c r="AU102" s="80">
        <f>ROUND(SUM(AU103:AU105),5)</f>
        <v>0</v>
      </c>
      <c r="AV102" s="79">
        <f>ROUND(AZ102*L29,2)</f>
        <v>0</v>
      </c>
      <c r="AW102" s="79">
        <f>ROUND(BA102*L30,2)</f>
        <v>0</v>
      </c>
      <c r="AX102" s="79">
        <f>ROUND(BB102*L29,2)</f>
        <v>0</v>
      </c>
      <c r="AY102" s="79">
        <f>ROUND(BC102*L30,2)</f>
        <v>0</v>
      </c>
      <c r="AZ102" s="79">
        <f>ROUND(SUM(AZ103:AZ105),2)</f>
        <v>0</v>
      </c>
      <c r="BA102" s="79">
        <f>ROUND(SUM(BA103:BA105),2)</f>
        <v>0</v>
      </c>
      <c r="BB102" s="79">
        <f>ROUND(SUM(BB103:BB105),2)</f>
        <v>0</v>
      </c>
      <c r="BC102" s="79">
        <f>ROUND(SUM(BC103:BC105),2)</f>
        <v>0</v>
      </c>
      <c r="BD102" s="81">
        <f>ROUND(SUM(BD103:BD105),2)</f>
        <v>0</v>
      </c>
      <c r="BS102" s="82" t="s">
        <v>86</v>
      </c>
      <c r="BT102" s="82" t="s">
        <v>94</v>
      </c>
      <c r="BU102" s="82" t="s">
        <v>88</v>
      </c>
      <c r="BV102" s="82" t="s">
        <v>89</v>
      </c>
      <c r="BW102" s="82" t="s">
        <v>119</v>
      </c>
      <c r="BX102" s="82" t="s">
        <v>5</v>
      </c>
      <c r="CL102" s="82" t="s">
        <v>19</v>
      </c>
      <c r="CM102" s="82" t="s">
        <v>96</v>
      </c>
    </row>
    <row r="103" spans="1:91" s="3" customFormat="1" ht="30" customHeight="1">
      <c r="A103" s="83" t="s">
        <v>97</v>
      </c>
      <c r="B103" s="49"/>
      <c r="C103" s="9"/>
      <c r="D103" s="9"/>
      <c r="E103" s="229" t="s">
        <v>120</v>
      </c>
      <c r="F103" s="229"/>
      <c r="G103" s="229"/>
      <c r="H103" s="229"/>
      <c r="I103" s="229"/>
      <c r="J103" s="9"/>
      <c r="K103" s="229" t="s">
        <v>121</v>
      </c>
      <c r="L103" s="229"/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01">
        <f>'SO 101.1-D - KOMUNIKACE A...'!J32</f>
        <v>0</v>
      </c>
      <c r="AH103" s="202"/>
      <c r="AI103" s="202"/>
      <c r="AJ103" s="202"/>
      <c r="AK103" s="202"/>
      <c r="AL103" s="202"/>
      <c r="AM103" s="202"/>
      <c r="AN103" s="201">
        <f t="shared" si="0"/>
        <v>0</v>
      </c>
      <c r="AO103" s="202"/>
      <c r="AP103" s="202"/>
      <c r="AQ103" s="84" t="s">
        <v>100</v>
      </c>
      <c r="AR103" s="49"/>
      <c r="AS103" s="85">
        <v>0</v>
      </c>
      <c r="AT103" s="86">
        <f t="shared" si="1"/>
        <v>0</v>
      </c>
      <c r="AU103" s="87">
        <f>'SO 101.1-D - KOMUNIKACE A...'!P134</f>
        <v>0</v>
      </c>
      <c r="AV103" s="86">
        <f>'SO 101.1-D - KOMUNIKACE A...'!J35</f>
        <v>0</v>
      </c>
      <c r="AW103" s="86">
        <f>'SO 101.1-D - KOMUNIKACE A...'!J36</f>
        <v>0</v>
      </c>
      <c r="AX103" s="86">
        <f>'SO 101.1-D - KOMUNIKACE A...'!J37</f>
        <v>0</v>
      </c>
      <c r="AY103" s="86">
        <f>'SO 101.1-D - KOMUNIKACE A...'!J38</f>
        <v>0</v>
      </c>
      <c r="AZ103" s="86">
        <f>'SO 101.1-D - KOMUNIKACE A...'!F35</f>
        <v>0</v>
      </c>
      <c r="BA103" s="86">
        <f>'SO 101.1-D - KOMUNIKACE A...'!F36</f>
        <v>0</v>
      </c>
      <c r="BB103" s="86">
        <f>'SO 101.1-D - KOMUNIKACE A...'!F37</f>
        <v>0</v>
      </c>
      <c r="BC103" s="86">
        <f>'SO 101.1-D - KOMUNIKACE A...'!F38</f>
        <v>0</v>
      </c>
      <c r="BD103" s="88">
        <f>'SO 101.1-D - KOMUNIKACE A...'!F39</f>
        <v>0</v>
      </c>
      <c r="BT103" s="25" t="s">
        <v>96</v>
      </c>
      <c r="BV103" s="25" t="s">
        <v>89</v>
      </c>
      <c r="BW103" s="25" t="s">
        <v>122</v>
      </c>
      <c r="BX103" s="25" t="s">
        <v>119</v>
      </c>
      <c r="CL103" s="25" t="s">
        <v>19</v>
      </c>
    </row>
    <row r="104" spans="1:91" s="3" customFormat="1" ht="23.25" customHeight="1">
      <c r="A104" s="83" t="s">
        <v>97</v>
      </c>
      <c r="B104" s="49"/>
      <c r="C104" s="9"/>
      <c r="D104" s="9"/>
      <c r="E104" s="229" t="s">
        <v>123</v>
      </c>
      <c r="F104" s="229"/>
      <c r="G104" s="229"/>
      <c r="H104" s="229"/>
      <c r="I104" s="229"/>
      <c r="J104" s="9"/>
      <c r="K104" s="229" t="s">
        <v>124</v>
      </c>
      <c r="L104" s="229"/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01">
        <f>'SO 801-D - SADOVÉ ÚPRAVY ...'!J32</f>
        <v>0</v>
      </c>
      <c r="AH104" s="202"/>
      <c r="AI104" s="202"/>
      <c r="AJ104" s="202"/>
      <c r="AK104" s="202"/>
      <c r="AL104" s="202"/>
      <c r="AM104" s="202"/>
      <c r="AN104" s="201">
        <f t="shared" si="0"/>
        <v>0</v>
      </c>
      <c r="AO104" s="202"/>
      <c r="AP104" s="202"/>
      <c r="AQ104" s="84" t="s">
        <v>100</v>
      </c>
      <c r="AR104" s="49"/>
      <c r="AS104" s="85">
        <v>0</v>
      </c>
      <c r="AT104" s="86">
        <f t="shared" si="1"/>
        <v>0</v>
      </c>
      <c r="AU104" s="87">
        <f>'SO 801-D - SADOVÉ ÚPRAVY ...'!P124</f>
        <v>0</v>
      </c>
      <c r="AV104" s="86">
        <f>'SO 801-D - SADOVÉ ÚPRAVY ...'!J35</f>
        <v>0</v>
      </c>
      <c r="AW104" s="86">
        <f>'SO 801-D - SADOVÉ ÚPRAVY ...'!J36</f>
        <v>0</v>
      </c>
      <c r="AX104" s="86">
        <f>'SO 801-D - SADOVÉ ÚPRAVY ...'!J37</f>
        <v>0</v>
      </c>
      <c r="AY104" s="86">
        <f>'SO 801-D - SADOVÉ ÚPRAVY ...'!J38</f>
        <v>0</v>
      </c>
      <c r="AZ104" s="86">
        <f>'SO 801-D - SADOVÉ ÚPRAVY ...'!F35</f>
        <v>0</v>
      </c>
      <c r="BA104" s="86">
        <f>'SO 801-D - SADOVÉ ÚPRAVY ...'!F36</f>
        <v>0</v>
      </c>
      <c r="BB104" s="86">
        <f>'SO 801-D - SADOVÉ ÚPRAVY ...'!F37</f>
        <v>0</v>
      </c>
      <c r="BC104" s="86">
        <f>'SO 801-D - SADOVÉ ÚPRAVY ...'!F38</f>
        <v>0</v>
      </c>
      <c r="BD104" s="88">
        <f>'SO 801-D - SADOVÉ ÚPRAVY ...'!F39</f>
        <v>0</v>
      </c>
      <c r="BT104" s="25" t="s">
        <v>96</v>
      </c>
      <c r="BV104" s="25" t="s">
        <v>89</v>
      </c>
      <c r="BW104" s="25" t="s">
        <v>125</v>
      </c>
      <c r="BX104" s="25" t="s">
        <v>119</v>
      </c>
      <c r="CL104" s="25" t="s">
        <v>126</v>
      </c>
    </row>
    <row r="105" spans="1:91" s="3" customFormat="1" ht="23.25" customHeight="1">
      <c r="A105" s="83" t="s">
        <v>97</v>
      </c>
      <c r="B105" s="49"/>
      <c r="C105" s="9"/>
      <c r="D105" s="9"/>
      <c r="E105" s="229" t="s">
        <v>127</v>
      </c>
      <c r="F105" s="229"/>
      <c r="G105" s="229"/>
      <c r="H105" s="229"/>
      <c r="I105" s="229"/>
      <c r="J105" s="9"/>
      <c r="K105" s="229" t="s">
        <v>128</v>
      </c>
      <c r="L105" s="229"/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01">
        <f>'VON-D - VEDLEJŠÍ A OSTATN...'!J32</f>
        <v>0</v>
      </c>
      <c r="AH105" s="202"/>
      <c r="AI105" s="202"/>
      <c r="AJ105" s="202"/>
      <c r="AK105" s="202"/>
      <c r="AL105" s="202"/>
      <c r="AM105" s="202"/>
      <c r="AN105" s="201">
        <f t="shared" si="0"/>
        <v>0</v>
      </c>
      <c r="AO105" s="202"/>
      <c r="AP105" s="202"/>
      <c r="AQ105" s="84" t="s">
        <v>100</v>
      </c>
      <c r="AR105" s="49"/>
      <c r="AS105" s="89">
        <v>0</v>
      </c>
      <c r="AT105" s="90">
        <f t="shared" si="1"/>
        <v>0</v>
      </c>
      <c r="AU105" s="91">
        <f>'VON-D - VEDLEJŠÍ A OSTATN...'!P125</f>
        <v>0</v>
      </c>
      <c r="AV105" s="90">
        <f>'VON-D - VEDLEJŠÍ A OSTATN...'!J35</f>
        <v>0</v>
      </c>
      <c r="AW105" s="90">
        <f>'VON-D - VEDLEJŠÍ A OSTATN...'!J36</f>
        <v>0</v>
      </c>
      <c r="AX105" s="90">
        <f>'VON-D - VEDLEJŠÍ A OSTATN...'!J37</f>
        <v>0</v>
      </c>
      <c r="AY105" s="90">
        <f>'VON-D - VEDLEJŠÍ A OSTATN...'!J38</f>
        <v>0</v>
      </c>
      <c r="AZ105" s="90">
        <f>'VON-D - VEDLEJŠÍ A OSTATN...'!F35</f>
        <v>0</v>
      </c>
      <c r="BA105" s="90">
        <f>'VON-D - VEDLEJŠÍ A OSTATN...'!F36</f>
        <v>0</v>
      </c>
      <c r="BB105" s="90">
        <f>'VON-D - VEDLEJŠÍ A OSTATN...'!F37</f>
        <v>0</v>
      </c>
      <c r="BC105" s="90">
        <f>'VON-D - VEDLEJŠÍ A OSTATN...'!F38</f>
        <v>0</v>
      </c>
      <c r="BD105" s="92">
        <f>'VON-D - VEDLEJŠÍ A OSTATN...'!F39</f>
        <v>0</v>
      </c>
      <c r="BT105" s="25" t="s">
        <v>96</v>
      </c>
      <c r="BV105" s="25" t="s">
        <v>89</v>
      </c>
      <c r="BW105" s="25" t="s">
        <v>129</v>
      </c>
      <c r="BX105" s="25" t="s">
        <v>119</v>
      </c>
      <c r="CL105" s="25" t="s">
        <v>1</v>
      </c>
    </row>
    <row r="106" spans="1:91" s="1" customFormat="1" ht="30" customHeight="1">
      <c r="B106" s="33"/>
      <c r="AR106" s="33"/>
    </row>
    <row r="107" spans="1:91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33"/>
    </row>
  </sheetData>
  <sheetProtection algorithmName="SHA-512" hashValue="w4ecEhDMg4F+UXbtiiOgSxSt72FTfppSiz6eENjgUk40wUOi9SyLD+TLp1YnnS5SOQBx2F2pwyd5zju/dd2kfg==" saltValue="LiMoCeENWhLtgw1DCv0fOw==" spinCount="100000" sheet="1" formatColumns="0" formatRows="0"/>
  <mergeCells count="82">
    <mergeCell ref="D102:H102"/>
    <mergeCell ref="E99:I99"/>
    <mergeCell ref="E97:I97"/>
    <mergeCell ref="E96:I96"/>
    <mergeCell ref="E101:I101"/>
    <mergeCell ref="E104:I104"/>
    <mergeCell ref="I92:AF92"/>
    <mergeCell ref="J102:AF102"/>
    <mergeCell ref="J95:AF95"/>
    <mergeCell ref="J98:AF98"/>
    <mergeCell ref="J100:AF100"/>
    <mergeCell ref="K97:AF97"/>
    <mergeCell ref="K96:AF96"/>
    <mergeCell ref="K99:AF99"/>
    <mergeCell ref="K101:AF101"/>
    <mergeCell ref="K103:AF103"/>
    <mergeCell ref="K104:AF104"/>
    <mergeCell ref="C92:G92"/>
    <mergeCell ref="D100:H100"/>
    <mergeCell ref="D95:H95"/>
    <mergeCell ref="D98:H98"/>
    <mergeCell ref="E105:I105"/>
    <mergeCell ref="K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E103:I103"/>
    <mergeCell ref="L30:P30"/>
    <mergeCell ref="AK31:AO31"/>
    <mergeCell ref="W31:AE31"/>
    <mergeCell ref="L31:P31"/>
    <mergeCell ref="L85:AJ85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0:AM100"/>
    <mergeCell ref="AG102:AM102"/>
    <mergeCell ref="AG96:AM96"/>
    <mergeCell ref="AG95:AM95"/>
    <mergeCell ref="AG92:AM92"/>
    <mergeCell ref="AM87:AN87"/>
    <mergeCell ref="AM89:AP89"/>
    <mergeCell ref="AM90:AP90"/>
    <mergeCell ref="AN99:AP99"/>
    <mergeCell ref="AS89:AT91"/>
    <mergeCell ref="AK30:AO30"/>
    <mergeCell ref="AN92:AP92"/>
    <mergeCell ref="AN95:AP95"/>
    <mergeCell ref="AN101:AP101"/>
    <mergeCell ref="AN96:AP96"/>
    <mergeCell ref="AN100:AP100"/>
    <mergeCell ref="AN97:AP97"/>
    <mergeCell ref="AN98:AP98"/>
    <mergeCell ref="AN105:AP105"/>
    <mergeCell ref="AG105:AM105"/>
    <mergeCell ref="AG94:AM94"/>
    <mergeCell ref="AN94:AP94"/>
    <mergeCell ref="AN104:AP104"/>
    <mergeCell ref="AN103:AP103"/>
    <mergeCell ref="AN102:AP102"/>
    <mergeCell ref="AG103:AM103"/>
    <mergeCell ref="AG99:AM99"/>
    <mergeCell ref="AG101:AM101"/>
    <mergeCell ref="AG104:AM104"/>
    <mergeCell ref="AG97:AM97"/>
    <mergeCell ref="AG98:AM98"/>
  </mergeCells>
  <hyperlinks>
    <hyperlink ref="A96" location="'SO 101.1-A - KOMUNIKACE A...'!C2" display="/" xr:uid="{00000000-0004-0000-0000-000000000000}"/>
    <hyperlink ref="A97" location="'VON-A - VEDLEJŠÍ A OSTATN...'!C2" display="/" xr:uid="{00000000-0004-0000-0000-000001000000}"/>
    <hyperlink ref="A99" location="'VON-B - VEDLEJŠÍ A OSTATN...'!C2" display="/" xr:uid="{00000000-0004-0000-0000-000002000000}"/>
    <hyperlink ref="A101" location="'VON-C - VEDLEJŠÍ A OSTATN...'!C2" display="/" xr:uid="{00000000-0004-0000-0000-000003000000}"/>
    <hyperlink ref="A103" location="'SO 101.1-D - KOMUNIKACE A...'!C2" display="/" xr:uid="{00000000-0004-0000-0000-000004000000}"/>
    <hyperlink ref="A104" location="'SO 801-D - SADOVÉ ÚPRAVY ...'!C2" display="/" xr:uid="{00000000-0004-0000-0000-000005000000}"/>
    <hyperlink ref="A105" location="'VON-D - VEDLEJŠÍ A OSTATN...'!C2" display="/" xr:uid="{00000000-0004-0000-0000-000006000000}"/>
  </hyperlink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4"/>
  <sheetViews>
    <sheetView showGridLines="0" workbookViewId="0">
      <selection activeCell="BE5" sqref="BE5:BE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101</v>
      </c>
      <c r="AZ2" s="93" t="s">
        <v>130</v>
      </c>
      <c r="BA2" s="93" t="s">
        <v>1</v>
      </c>
      <c r="BB2" s="93" t="s">
        <v>1</v>
      </c>
      <c r="BC2" s="93" t="s">
        <v>131</v>
      </c>
      <c r="BD2" s="93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3" t="s">
        <v>132</v>
      </c>
      <c r="BA3" s="93" t="s">
        <v>1</v>
      </c>
      <c r="BB3" s="93" t="s">
        <v>1</v>
      </c>
      <c r="BC3" s="93" t="s">
        <v>133</v>
      </c>
      <c r="BD3" s="93" t="s">
        <v>96</v>
      </c>
    </row>
    <row r="4" spans="2:56" ht="24.95" customHeight="1">
      <c r="B4" s="20"/>
      <c r="D4" s="21" t="s">
        <v>134</v>
      </c>
      <c r="L4" s="20"/>
      <c r="M4" s="94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44" t="str">
        <f>'Rekapitulace stavby'!K6</f>
        <v>MĚSTO ŠTERNBERK - CYKLISTICKÉ KOMUNIKACE - dělené výdaje - ÚSEK 5</v>
      </c>
      <c r="F7" s="245"/>
      <c r="G7" s="245"/>
      <c r="H7" s="245"/>
      <c r="L7" s="20"/>
    </row>
    <row r="8" spans="2:56" ht="12" customHeight="1">
      <c r="B8" s="20"/>
      <c r="D8" s="27" t="s">
        <v>135</v>
      </c>
      <c r="L8" s="20"/>
    </row>
    <row r="9" spans="2:56" s="1" customFormat="1" ht="16.5" customHeight="1">
      <c r="B9" s="33"/>
      <c r="E9" s="244" t="s">
        <v>136</v>
      </c>
      <c r="F9" s="243"/>
      <c r="G9" s="243"/>
      <c r="H9" s="243"/>
      <c r="L9" s="33"/>
    </row>
    <row r="10" spans="2:56" s="1" customFormat="1" ht="12" customHeight="1">
      <c r="B10" s="33"/>
      <c r="D10" s="27" t="s">
        <v>137</v>
      </c>
      <c r="L10" s="33"/>
    </row>
    <row r="11" spans="2:56" s="1" customFormat="1" ht="16.5" customHeight="1">
      <c r="B11" s="33"/>
      <c r="E11" s="227" t="s">
        <v>138</v>
      </c>
      <c r="F11" s="243"/>
      <c r="G11" s="243"/>
      <c r="H11" s="243"/>
      <c r="L11" s="33"/>
    </row>
    <row r="12" spans="2:56" s="1" customFormat="1">
      <c r="B12" s="33"/>
      <c r="L12" s="33"/>
    </row>
    <row r="13" spans="2:5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24. 4. 2025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6" t="str">
        <f>'Rekapitulace stavby'!E14</f>
        <v>Vyplň údaj</v>
      </c>
      <c r="F20" s="233"/>
      <c r="G20" s="233"/>
      <c r="H20" s="23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37" t="s">
        <v>1</v>
      </c>
      <c r="F29" s="237"/>
      <c r="G29" s="237"/>
      <c r="H29" s="237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ROUND(J122,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6">
        <f>ROUND((SUM(BE122:BE163)),  2)</f>
        <v>0</v>
      </c>
      <c r="I35" s="97">
        <v>0.21</v>
      </c>
      <c r="J35" s="86">
        <f>ROUND(((SUM(BE122:BE163))*I35),  2)</f>
        <v>0</v>
      </c>
      <c r="L35" s="33"/>
    </row>
    <row r="36" spans="2:12" s="1" customFormat="1" ht="14.45" customHeight="1">
      <c r="B36" s="33"/>
      <c r="E36" s="27" t="s">
        <v>53</v>
      </c>
      <c r="F36" s="86">
        <f>ROUND((SUM(BF122:BF163)),  2)</f>
        <v>0</v>
      </c>
      <c r="I36" s="97">
        <v>0.15</v>
      </c>
      <c r="J36" s="86">
        <f>ROUND(((SUM(BF122:BF163))*I36),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6">
        <f>ROUND((SUM(BG122:BG163)),  2)</f>
        <v>0</v>
      </c>
      <c r="I37" s="97">
        <v>0.21</v>
      </c>
      <c r="J37" s="86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6">
        <f>ROUND((SUM(BH122:BH163)),  2)</f>
        <v>0</v>
      </c>
      <c r="I38" s="97">
        <v>0.15</v>
      </c>
      <c r="J38" s="86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6">
        <f>ROUND((SUM(BI122:BI163)),  2)</f>
        <v>0</v>
      </c>
      <c r="I39" s="97">
        <v>0</v>
      </c>
      <c r="J39" s="86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>
      <c r="B50" s="20"/>
      <c r="L50" s="20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 s="1" customFormat="1" ht="12.75">
      <c r="B60" s="33"/>
      <c r="D60" s="44" t="s">
        <v>62</v>
      </c>
      <c r="E60" s="35"/>
      <c r="F60" s="104" t="s">
        <v>63</v>
      </c>
      <c r="G60" s="44" t="s">
        <v>62</v>
      </c>
      <c r="H60" s="35"/>
      <c r="I60" s="35"/>
      <c r="J60" s="105" t="s">
        <v>63</v>
      </c>
      <c r="K60" s="35"/>
      <c r="L60" s="33"/>
    </row>
    <row r="61" spans="2:12">
      <c r="B61" s="20"/>
      <c r="L61" s="20"/>
    </row>
    <row r="62" spans="2:12">
      <c r="B62" s="20"/>
      <c r="L62" s="20"/>
    </row>
    <row r="63" spans="2:12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>
      <c r="B65" s="20"/>
      <c r="L65" s="20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 s="1" customFormat="1" ht="12.75">
      <c r="B75" s="33"/>
      <c r="D75" s="44" t="s">
        <v>62</v>
      </c>
      <c r="E75" s="35"/>
      <c r="F75" s="104" t="s">
        <v>63</v>
      </c>
      <c r="G75" s="44" t="s">
        <v>62</v>
      </c>
      <c r="H75" s="35"/>
      <c r="I75" s="35"/>
      <c r="J75" s="105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12" s="1" customFormat="1" ht="24.95" customHeight="1">
      <c r="B81" s="33"/>
      <c r="C81" s="21" t="s">
        <v>139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244" t="str">
        <f>E7</f>
        <v>MĚSTO ŠTERNBERK - CYKLISTICKÉ KOMUNIKACE - dělené výdaje - ÚSEK 5</v>
      </c>
      <c r="F84" s="245"/>
      <c r="G84" s="245"/>
      <c r="H84" s="245"/>
      <c r="L84" s="33"/>
    </row>
    <row r="85" spans="2:12" ht="12" customHeight="1">
      <c r="B85" s="20"/>
      <c r="C85" s="27" t="s">
        <v>135</v>
      </c>
      <c r="L85" s="20"/>
    </row>
    <row r="86" spans="2:12" s="1" customFormat="1" ht="16.5" customHeight="1">
      <c r="B86" s="33"/>
      <c r="E86" s="244" t="s">
        <v>136</v>
      </c>
      <c r="F86" s="243"/>
      <c r="G86" s="243"/>
      <c r="H86" s="243"/>
      <c r="L86" s="33"/>
    </row>
    <row r="87" spans="2:12" s="1" customFormat="1" ht="12" customHeight="1">
      <c r="B87" s="33"/>
      <c r="C87" s="27" t="s">
        <v>137</v>
      </c>
      <c r="L87" s="33"/>
    </row>
    <row r="88" spans="2:12" s="1" customFormat="1" ht="16.5" customHeight="1">
      <c r="B88" s="33"/>
      <c r="E88" s="227" t="str">
        <f>E11</f>
        <v>SO 101.1-A - KOMUNIKACE A ZPEVNĚNÉ PLOCHY I  - hlavní část</v>
      </c>
      <c r="F88" s="243"/>
      <c r="G88" s="243"/>
      <c r="H88" s="243"/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7" t="s">
        <v>22</v>
      </c>
      <c r="F90" s="25" t="str">
        <f>F14</f>
        <v>ŠTERNBERK. ul. Olomoucká</v>
      </c>
      <c r="I90" s="27" t="s">
        <v>24</v>
      </c>
      <c r="J90" s="53" t="str">
        <f>IF(J14="","",J14)</f>
        <v>24. 4. 2025</v>
      </c>
      <c r="L90" s="33"/>
    </row>
    <row r="91" spans="2:12" s="1" customFormat="1" ht="6.95" customHeight="1">
      <c r="B91" s="33"/>
      <c r="L91" s="33"/>
    </row>
    <row r="92" spans="2:12" s="1" customFormat="1" ht="40.15" customHeight="1">
      <c r="B92" s="33"/>
      <c r="C92" s="27" t="s">
        <v>30</v>
      </c>
      <c r="F92" s="25" t="str">
        <f>E17</f>
        <v>Město Šternberk, Horní nám.16, 785 01 Šternberk</v>
      </c>
      <c r="I92" s="27" t="s">
        <v>38</v>
      </c>
      <c r="J92" s="31" t="str">
        <f>E23</f>
        <v>EPROJEKT s.r.o., Na Hrázi 781/15, Přerov I-Město</v>
      </c>
      <c r="L92" s="33"/>
    </row>
    <row r="93" spans="2:12" s="1" customFormat="1" ht="15.2" customHeight="1">
      <c r="B93" s="33"/>
      <c r="C93" s="27" t="s">
        <v>36</v>
      </c>
      <c r="F93" s="25" t="str">
        <f>IF(E20="","",E20)</f>
        <v>Vyplň údaj</v>
      </c>
      <c r="I93" s="27" t="s">
        <v>43</v>
      </c>
      <c r="J93" s="31" t="str">
        <f>E26</f>
        <v xml:space="preserve"> </v>
      </c>
      <c r="L93" s="33"/>
    </row>
    <row r="94" spans="2:12" s="1" customFormat="1" ht="10.35" customHeight="1">
      <c r="B94" s="33"/>
      <c r="L94" s="33"/>
    </row>
    <row r="95" spans="2:12" s="1" customFormat="1" ht="29.25" customHeight="1">
      <c r="B95" s="33"/>
      <c r="C95" s="106" t="s">
        <v>140</v>
      </c>
      <c r="D95" s="98"/>
      <c r="E95" s="98"/>
      <c r="F95" s="98"/>
      <c r="G95" s="98"/>
      <c r="H95" s="98"/>
      <c r="I95" s="98"/>
      <c r="J95" s="107" t="s">
        <v>141</v>
      </c>
      <c r="K95" s="98"/>
      <c r="L95" s="33"/>
    </row>
    <row r="96" spans="2:12" s="1" customFormat="1" ht="10.35" customHeight="1">
      <c r="B96" s="33"/>
      <c r="L96" s="33"/>
    </row>
    <row r="97" spans="2:47" s="1" customFormat="1" ht="22.9" customHeight="1">
      <c r="B97" s="33"/>
      <c r="C97" s="108" t="s">
        <v>142</v>
      </c>
      <c r="J97" s="67">
        <f>J122</f>
        <v>0</v>
      </c>
      <c r="L97" s="33"/>
      <c r="AU97" s="17" t="s">
        <v>143</v>
      </c>
    </row>
    <row r="98" spans="2:47" s="8" customFormat="1" ht="24.95" customHeight="1">
      <c r="B98" s="109"/>
      <c r="D98" s="110" t="s">
        <v>144</v>
      </c>
      <c r="E98" s="111"/>
      <c r="F98" s="111"/>
      <c r="G98" s="111"/>
      <c r="H98" s="111"/>
      <c r="I98" s="111"/>
      <c r="J98" s="112">
        <f>J123</f>
        <v>0</v>
      </c>
      <c r="L98" s="109"/>
    </row>
    <row r="99" spans="2:47" s="9" customFormat="1" ht="19.899999999999999" customHeight="1">
      <c r="B99" s="113"/>
      <c r="D99" s="114" t="s">
        <v>145</v>
      </c>
      <c r="E99" s="115"/>
      <c r="F99" s="115"/>
      <c r="G99" s="115"/>
      <c r="H99" s="115"/>
      <c r="I99" s="115"/>
      <c r="J99" s="116">
        <f>J124</f>
        <v>0</v>
      </c>
      <c r="L99" s="113"/>
    </row>
    <row r="100" spans="2:47" s="9" customFormat="1" ht="19.899999999999999" customHeight="1">
      <c r="B100" s="113"/>
      <c r="D100" s="114" t="s">
        <v>146</v>
      </c>
      <c r="E100" s="115"/>
      <c r="F100" s="115"/>
      <c r="G100" s="115"/>
      <c r="H100" s="115"/>
      <c r="I100" s="115"/>
      <c r="J100" s="116">
        <f>J136</f>
        <v>0</v>
      </c>
      <c r="L100" s="113"/>
    </row>
    <row r="101" spans="2:47" s="1" customFormat="1" ht="21.75" customHeight="1">
      <c r="B101" s="33"/>
      <c r="L101" s="33"/>
    </row>
    <row r="102" spans="2:47" s="1" customFormat="1" ht="6.95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3"/>
    </row>
    <row r="106" spans="2:47" s="1" customFormat="1" ht="6.95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3"/>
    </row>
    <row r="107" spans="2:47" s="1" customFormat="1" ht="24.95" customHeight="1">
      <c r="B107" s="33"/>
      <c r="C107" s="21" t="s">
        <v>147</v>
      </c>
      <c r="L107" s="33"/>
    </row>
    <row r="108" spans="2:47" s="1" customFormat="1" ht="6.95" customHeight="1">
      <c r="B108" s="33"/>
      <c r="L108" s="33"/>
    </row>
    <row r="109" spans="2:47" s="1" customFormat="1" ht="12" customHeight="1">
      <c r="B109" s="33"/>
      <c r="C109" s="27" t="s">
        <v>16</v>
      </c>
      <c r="L109" s="33"/>
    </row>
    <row r="110" spans="2:47" s="1" customFormat="1" ht="16.5" customHeight="1">
      <c r="B110" s="33"/>
      <c r="E110" s="244" t="str">
        <f>E7</f>
        <v>MĚSTO ŠTERNBERK - CYKLISTICKÉ KOMUNIKACE - dělené výdaje - ÚSEK 5</v>
      </c>
      <c r="F110" s="245"/>
      <c r="G110" s="245"/>
      <c r="H110" s="245"/>
      <c r="L110" s="33"/>
    </row>
    <row r="111" spans="2:47" ht="12" customHeight="1">
      <c r="B111" s="20"/>
      <c r="C111" s="27" t="s">
        <v>135</v>
      </c>
      <c r="L111" s="20"/>
    </row>
    <row r="112" spans="2:47" s="1" customFormat="1" ht="16.5" customHeight="1">
      <c r="B112" s="33"/>
      <c r="E112" s="244" t="s">
        <v>136</v>
      </c>
      <c r="F112" s="243"/>
      <c r="G112" s="243"/>
      <c r="H112" s="243"/>
      <c r="L112" s="33"/>
    </row>
    <row r="113" spans="2:65" s="1" customFormat="1" ht="12" customHeight="1">
      <c r="B113" s="33"/>
      <c r="C113" s="27" t="s">
        <v>137</v>
      </c>
      <c r="L113" s="33"/>
    </row>
    <row r="114" spans="2:65" s="1" customFormat="1" ht="16.5" customHeight="1">
      <c r="B114" s="33"/>
      <c r="E114" s="227" t="str">
        <f>E11</f>
        <v>SO 101.1-A - KOMUNIKACE A ZPEVNĚNÉ PLOCHY I  - hlavní část</v>
      </c>
      <c r="F114" s="243"/>
      <c r="G114" s="243"/>
      <c r="H114" s="243"/>
      <c r="L114" s="33"/>
    </row>
    <row r="115" spans="2:65" s="1" customFormat="1" ht="6.95" customHeight="1">
      <c r="B115" s="33"/>
      <c r="L115" s="33"/>
    </row>
    <row r="116" spans="2:65" s="1" customFormat="1" ht="12" customHeight="1">
      <c r="B116" s="33"/>
      <c r="C116" s="27" t="s">
        <v>22</v>
      </c>
      <c r="F116" s="25" t="str">
        <f>F14</f>
        <v>ŠTERNBERK. ul. Olomoucká</v>
      </c>
      <c r="I116" s="27" t="s">
        <v>24</v>
      </c>
      <c r="J116" s="53" t="str">
        <f>IF(J14="","",J14)</f>
        <v>24. 4. 2025</v>
      </c>
      <c r="L116" s="33"/>
    </row>
    <row r="117" spans="2:65" s="1" customFormat="1" ht="6.95" customHeight="1">
      <c r="B117" s="33"/>
      <c r="L117" s="33"/>
    </row>
    <row r="118" spans="2:65" s="1" customFormat="1" ht="40.15" customHeight="1">
      <c r="B118" s="33"/>
      <c r="C118" s="27" t="s">
        <v>30</v>
      </c>
      <c r="F118" s="25" t="str">
        <f>E17</f>
        <v>Město Šternberk, Horní nám.16, 785 01 Šternberk</v>
      </c>
      <c r="I118" s="27" t="s">
        <v>38</v>
      </c>
      <c r="J118" s="31" t="str">
        <f>E23</f>
        <v>EPROJEKT s.r.o., Na Hrázi 781/15, Přerov I-Město</v>
      </c>
      <c r="L118" s="33"/>
    </row>
    <row r="119" spans="2:65" s="1" customFormat="1" ht="15.2" customHeight="1">
      <c r="B119" s="33"/>
      <c r="C119" s="27" t="s">
        <v>36</v>
      </c>
      <c r="F119" s="25" t="str">
        <f>IF(E20="","",E20)</f>
        <v>Vyplň údaj</v>
      </c>
      <c r="I119" s="27" t="s">
        <v>43</v>
      </c>
      <c r="J119" s="31" t="str">
        <f>E26</f>
        <v xml:space="preserve"> 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7"/>
      <c r="C121" s="118" t="s">
        <v>148</v>
      </c>
      <c r="D121" s="119" t="s">
        <v>72</v>
      </c>
      <c r="E121" s="119" t="s">
        <v>68</v>
      </c>
      <c r="F121" s="119" t="s">
        <v>69</v>
      </c>
      <c r="G121" s="119" t="s">
        <v>149</v>
      </c>
      <c r="H121" s="119" t="s">
        <v>150</v>
      </c>
      <c r="I121" s="119" t="s">
        <v>151</v>
      </c>
      <c r="J121" s="119" t="s">
        <v>141</v>
      </c>
      <c r="K121" s="120" t="s">
        <v>152</v>
      </c>
      <c r="L121" s="117"/>
      <c r="M121" s="60" t="s">
        <v>1</v>
      </c>
      <c r="N121" s="61" t="s">
        <v>51</v>
      </c>
      <c r="O121" s="61" t="s">
        <v>153</v>
      </c>
      <c r="P121" s="61" t="s">
        <v>154</v>
      </c>
      <c r="Q121" s="61" t="s">
        <v>155</v>
      </c>
      <c r="R121" s="61" t="s">
        <v>156</v>
      </c>
      <c r="S121" s="61" t="s">
        <v>157</v>
      </c>
      <c r="T121" s="62" t="s">
        <v>158</v>
      </c>
    </row>
    <row r="122" spans="2:65" s="1" customFormat="1" ht="22.9" customHeight="1">
      <c r="B122" s="33"/>
      <c r="C122" s="65" t="s">
        <v>159</v>
      </c>
      <c r="J122" s="121">
        <f>BK122</f>
        <v>0</v>
      </c>
      <c r="L122" s="33"/>
      <c r="M122" s="63"/>
      <c r="N122" s="54"/>
      <c r="O122" s="54"/>
      <c r="P122" s="122">
        <f>P123</f>
        <v>0</v>
      </c>
      <c r="Q122" s="54"/>
      <c r="R122" s="122">
        <f>R123</f>
        <v>0</v>
      </c>
      <c r="S122" s="54"/>
      <c r="T122" s="123">
        <f>T123</f>
        <v>8.6000000000000007E-2</v>
      </c>
      <c r="AT122" s="17" t="s">
        <v>86</v>
      </c>
      <c r="AU122" s="17" t="s">
        <v>143</v>
      </c>
      <c r="BK122" s="124">
        <f>BK123</f>
        <v>0</v>
      </c>
    </row>
    <row r="123" spans="2:65" s="11" customFormat="1" ht="25.9" customHeight="1">
      <c r="B123" s="125"/>
      <c r="D123" s="126" t="s">
        <v>86</v>
      </c>
      <c r="E123" s="127" t="s">
        <v>160</v>
      </c>
      <c r="F123" s="127" t="s">
        <v>161</v>
      </c>
      <c r="I123" s="128"/>
      <c r="J123" s="129">
        <f>BK123</f>
        <v>0</v>
      </c>
      <c r="L123" s="125"/>
      <c r="M123" s="130"/>
      <c r="P123" s="131">
        <f>P124+P136</f>
        <v>0</v>
      </c>
      <c r="R123" s="131">
        <f>R124+R136</f>
        <v>0</v>
      </c>
      <c r="T123" s="132">
        <f>T124+T136</f>
        <v>8.6000000000000007E-2</v>
      </c>
      <c r="AR123" s="126" t="s">
        <v>94</v>
      </c>
      <c r="AT123" s="133" t="s">
        <v>86</v>
      </c>
      <c r="AU123" s="133" t="s">
        <v>87</v>
      </c>
      <c r="AY123" s="126" t="s">
        <v>162</v>
      </c>
      <c r="BK123" s="134">
        <f>BK124+BK136</f>
        <v>0</v>
      </c>
    </row>
    <row r="124" spans="2:65" s="11" customFormat="1" ht="22.9" customHeight="1">
      <c r="B124" s="125"/>
      <c r="D124" s="126" t="s">
        <v>86</v>
      </c>
      <c r="E124" s="135" t="s">
        <v>163</v>
      </c>
      <c r="F124" s="135" t="s">
        <v>164</v>
      </c>
      <c r="I124" s="128"/>
      <c r="J124" s="136">
        <f>BK124</f>
        <v>0</v>
      </c>
      <c r="L124" s="125"/>
      <c r="M124" s="130"/>
      <c r="P124" s="131">
        <f>SUM(P125:P135)</f>
        <v>0</v>
      </c>
      <c r="R124" s="131">
        <f>SUM(R125:R135)</f>
        <v>0</v>
      </c>
      <c r="T124" s="132">
        <f>SUM(T125:T135)</f>
        <v>8.6000000000000007E-2</v>
      </c>
      <c r="AR124" s="126" t="s">
        <v>94</v>
      </c>
      <c r="AT124" s="133" t="s">
        <v>86</v>
      </c>
      <c r="AU124" s="133" t="s">
        <v>94</v>
      </c>
      <c r="AY124" s="126" t="s">
        <v>162</v>
      </c>
      <c r="BK124" s="134">
        <f>SUM(BK125:BK135)</f>
        <v>0</v>
      </c>
    </row>
    <row r="125" spans="2:65" s="1" customFormat="1" ht="16.5" customHeight="1">
      <c r="B125" s="33"/>
      <c r="C125" s="137" t="s">
        <v>94</v>
      </c>
      <c r="D125" s="137" t="s">
        <v>165</v>
      </c>
      <c r="E125" s="138" t="s">
        <v>166</v>
      </c>
      <c r="F125" s="139" t="s">
        <v>167</v>
      </c>
      <c r="G125" s="140" t="s">
        <v>168</v>
      </c>
      <c r="H125" s="141">
        <v>1</v>
      </c>
      <c r="I125" s="142"/>
      <c r="J125" s="143">
        <f>ROUND(I125*H125,2)</f>
        <v>0</v>
      </c>
      <c r="K125" s="139" t="s">
        <v>169</v>
      </c>
      <c r="L125" s="33"/>
      <c r="M125" s="144" t="s">
        <v>1</v>
      </c>
      <c r="N125" s="145" t="s">
        <v>52</v>
      </c>
      <c r="P125" s="146">
        <f>O125*H125</f>
        <v>0</v>
      </c>
      <c r="Q125" s="146">
        <v>0</v>
      </c>
      <c r="R125" s="146">
        <f>Q125*H125</f>
        <v>0</v>
      </c>
      <c r="S125" s="146">
        <v>8.2000000000000003E-2</v>
      </c>
      <c r="T125" s="147">
        <f>S125*H125</f>
        <v>8.2000000000000003E-2</v>
      </c>
      <c r="AR125" s="148" t="s">
        <v>170</v>
      </c>
      <c r="AT125" s="148" t="s">
        <v>165</v>
      </c>
      <c r="AU125" s="148" t="s">
        <v>96</v>
      </c>
      <c r="AY125" s="17" t="s">
        <v>162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94</v>
      </c>
      <c r="BK125" s="149">
        <f>ROUND(I125*H125,2)</f>
        <v>0</v>
      </c>
      <c r="BL125" s="17" t="s">
        <v>170</v>
      </c>
      <c r="BM125" s="148" t="s">
        <v>171</v>
      </c>
    </row>
    <row r="126" spans="2:65" s="12" customFormat="1">
      <c r="B126" s="150"/>
      <c r="D126" s="151" t="s">
        <v>172</v>
      </c>
      <c r="E126" s="152" t="s">
        <v>1</v>
      </c>
      <c r="F126" s="153" t="s">
        <v>173</v>
      </c>
      <c r="H126" s="152" t="s">
        <v>1</v>
      </c>
      <c r="I126" s="154"/>
      <c r="L126" s="150"/>
      <c r="M126" s="155"/>
      <c r="T126" s="156"/>
      <c r="AT126" s="152" t="s">
        <v>172</v>
      </c>
      <c r="AU126" s="152" t="s">
        <v>96</v>
      </c>
      <c r="AV126" s="12" t="s">
        <v>94</v>
      </c>
      <c r="AW126" s="12" t="s">
        <v>42</v>
      </c>
      <c r="AX126" s="12" t="s">
        <v>87</v>
      </c>
      <c r="AY126" s="152" t="s">
        <v>162</v>
      </c>
    </row>
    <row r="127" spans="2:65" s="12" customFormat="1">
      <c r="B127" s="150"/>
      <c r="D127" s="151" t="s">
        <v>172</v>
      </c>
      <c r="E127" s="152" t="s">
        <v>1</v>
      </c>
      <c r="F127" s="153" t="s">
        <v>174</v>
      </c>
      <c r="H127" s="152" t="s">
        <v>1</v>
      </c>
      <c r="I127" s="154"/>
      <c r="L127" s="150"/>
      <c r="M127" s="155"/>
      <c r="T127" s="156"/>
      <c r="AT127" s="152" t="s">
        <v>172</v>
      </c>
      <c r="AU127" s="152" t="s">
        <v>96</v>
      </c>
      <c r="AV127" s="12" t="s">
        <v>94</v>
      </c>
      <c r="AW127" s="12" t="s">
        <v>42</v>
      </c>
      <c r="AX127" s="12" t="s">
        <v>87</v>
      </c>
      <c r="AY127" s="152" t="s">
        <v>162</v>
      </c>
    </row>
    <row r="128" spans="2:65" s="12" customFormat="1">
      <c r="B128" s="150"/>
      <c r="D128" s="151" t="s">
        <v>172</v>
      </c>
      <c r="E128" s="152" t="s">
        <v>1</v>
      </c>
      <c r="F128" s="153" t="s">
        <v>175</v>
      </c>
      <c r="H128" s="152" t="s">
        <v>1</v>
      </c>
      <c r="I128" s="154"/>
      <c r="L128" s="150"/>
      <c r="M128" s="155"/>
      <c r="T128" s="156"/>
      <c r="AT128" s="152" t="s">
        <v>172</v>
      </c>
      <c r="AU128" s="152" t="s">
        <v>96</v>
      </c>
      <c r="AV128" s="12" t="s">
        <v>94</v>
      </c>
      <c r="AW128" s="12" t="s">
        <v>42</v>
      </c>
      <c r="AX128" s="12" t="s">
        <v>87</v>
      </c>
      <c r="AY128" s="152" t="s">
        <v>162</v>
      </c>
    </row>
    <row r="129" spans="2:65" s="13" customFormat="1">
      <c r="B129" s="157"/>
      <c r="D129" s="151" t="s">
        <v>172</v>
      </c>
      <c r="E129" s="158" t="s">
        <v>1</v>
      </c>
      <c r="F129" s="159" t="s">
        <v>176</v>
      </c>
      <c r="H129" s="160">
        <v>1</v>
      </c>
      <c r="I129" s="161"/>
      <c r="L129" s="157"/>
      <c r="M129" s="162"/>
      <c r="T129" s="163"/>
      <c r="AT129" s="158" t="s">
        <v>172</v>
      </c>
      <c r="AU129" s="158" t="s">
        <v>96</v>
      </c>
      <c r="AV129" s="13" t="s">
        <v>96</v>
      </c>
      <c r="AW129" s="13" t="s">
        <v>42</v>
      </c>
      <c r="AX129" s="13" t="s">
        <v>87</v>
      </c>
      <c r="AY129" s="158" t="s">
        <v>162</v>
      </c>
    </row>
    <row r="130" spans="2:65" s="12" customFormat="1">
      <c r="B130" s="150"/>
      <c r="D130" s="151" t="s">
        <v>172</v>
      </c>
      <c r="E130" s="152" t="s">
        <v>1</v>
      </c>
      <c r="F130" s="153" t="s">
        <v>177</v>
      </c>
      <c r="H130" s="152" t="s">
        <v>1</v>
      </c>
      <c r="I130" s="154"/>
      <c r="L130" s="150"/>
      <c r="M130" s="155"/>
      <c r="T130" s="156"/>
      <c r="AT130" s="152" t="s">
        <v>172</v>
      </c>
      <c r="AU130" s="152" t="s">
        <v>96</v>
      </c>
      <c r="AV130" s="12" t="s">
        <v>94</v>
      </c>
      <c r="AW130" s="12" t="s">
        <v>42</v>
      </c>
      <c r="AX130" s="12" t="s">
        <v>87</v>
      </c>
      <c r="AY130" s="152" t="s">
        <v>162</v>
      </c>
    </row>
    <row r="131" spans="2:65" s="14" customFormat="1">
      <c r="B131" s="164"/>
      <c r="D131" s="151" t="s">
        <v>172</v>
      </c>
      <c r="E131" s="165" t="s">
        <v>1</v>
      </c>
      <c r="F131" s="166" t="s">
        <v>178</v>
      </c>
      <c r="H131" s="167">
        <v>1</v>
      </c>
      <c r="I131" s="168"/>
      <c r="L131" s="164"/>
      <c r="M131" s="169"/>
      <c r="T131" s="170"/>
      <c r="AT131" s="165" t="s">
        <v>172</v>
      </c>
      <c r="AU131" s="165" t="s">
        <v>96</v>
      </c>
      <c r="AV131" s="14" t="s">
        <v>170</v>
      </c>
      <c r="AW131" s="14" t="s">
        <v>42</v>
      </c>
      <c r="AX131" s="14" t="s">
        <v>94</v>
      </c>
      <c r="AY131" s="165" t="s">
        <v>162</v>
      </c>
    </row>
    <row r="132" spans="2:65" s="1" customFormat="1" ht="16.5" customHeight="1">
      <c r="B132" s="33"/>
      <c r="C132" s="137" t="s">
        <v>96</v>
      </c>
      <c r="D132" s="137" t="s">
        <v>165</v>
      </c>
      <c r="E132" s="138" t="s">
        <v>179</v>
      </c>
      <c r="F132" s="139" t="s">
        <v>180</v>
      </c>
      <c r="G132" s="140" t="s">
        <v>168</v>
      </c>
      <c r="H132" s="141">
        <v>1</v>
      </c>
      <c r="I132" s="142"/>
      <c r="J132" s="143">
        <f>ROUND(I132*H132,2)</f>
        <v>0</v>
      </c>
      <c r="K132" s="139" t="s">
        <v>169</v>
      </c>
      <c r="L132" s="33"/>
      <c r="M132" s="144" t="s">
        <v>1</v>
      </c>
      <c r="N132" s="145" t="s">
        <v>52</v>
      </c>
      <c r="P132" s="146">
        <f>O132*H132</f>
        <v>0</v>
      </c>
      <c r="Q132" s="146">
        <v>0</v>
      </c>
      <c r="R132" s="146">
        <f>Q132*H132</f>
        <v>0</v>
      </c>
      <c r="S132" s="146">
        <v>4.0000000000000001E-3</v>
      </c>
      <c r="T132" s="147">
        <f>S132*H132</f>
        <v>4.0000000000000001E-3</v>
      </c>
      <c r="AR132" s="148" t="s">
        <v>170</v>
      </c>
      <c r="AT132" s="148" t="s">
        <v>165</v>
      </c>
      <c r="AU132" s="148" t="s">
        <v>96</v>
      </c>
      <c r="AY132" s="17" t="s">
        <v>162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94</v>
      </c>
      <c r="BK132" s="149">
        <f>ROUND(I132*H132,2)</f>
        <v>0</v>
      </c>
      <c r="BL132" s="17" t="s">
        <v>170</v>
      </c>
      <c r="BM132" s="148" t="s">
        <v>181</v>
      </c>
    </row>
    <row r="133" spans="2:65" s="13" customFormat="1">
      <c r="B133" s="157"/>
      <c r="D133" s="151" t="s">
        <v>172</v>
      </c>
      <c r="E133" s="158" t="s">
        <v>1</v>
      </c>
      <c r="F133" s="159" t="s">
        <v>182</v>
      </c>
      <c r="H133" s="160">
        <v>1</v>
      </c>
      <c r="I133" s="161"/>
      <c r="L133" s="157"/>
      <c r="M133" s="162"/>
      <c r="T133" s="163"/>
      <c r="AT133" s="158" t="s">
        <v>172</v>
      </c>
      <c r="AU133" s="158" t="s">
        <v>96</v>
      </c>
      <c r="AV133" s="13" t="s">
        <v>96</v>
      </c>
      <c r="AW133" s="13" t="s">
        <v>42</v>
      </c>
      <c r="AX133" s="13" t="s">
        <v>87</v>
      </c>
      <c r="AY133" s="158" t="s">
        <v>162</v>
      </c>
    </row>
    <row r="134" spans="2:65" s="12" customFormat="1">
      <c r="B134" s="150"/>
      <c r="D134" s="151" t="s">
        <v>172</v>
      </c>
      <c r="E134" s="152" t="s">
        <v>1</v>
      </c>
      <c r="F134" s="153" t="s">
        <v>183</v>
      </c>
      <c r="H134" s="152" t="s">
        <v>1</v>
      </c>
      <c r="I134" s="154"/>
      <c r="L134" s="150"/>
      <c r="M134" s="155"/>
      <c r="T134" s="156"/>
      <c r="AT134" s="152" t="s">
        <v>172</v>
      </c>
      <c r="AU134" s="152" t="s">
        <v>96</v>
      </c>
      <c r="AV134" s="12" t="s">
        <v>94</v>
      </c>
      <c r="AW134" s="12" t="s">
        <v>42</v>
      </c>
      <c r="AX134" s="12" t="s">
        <v>87</v>
      </c>
      <c r="AY134" s="152" t="s">
        <v>162</v>
      </c>
    </row>
    <row r="135" spans="2:65" s="14" customFormat="1">
      <c r="B135" s="164"/>
      <c r="D135" s="151" t="s">
        <v>172</v>
      </c>
      <c r="E135" s="165" t="s">
        <v>1</v>
      </c>
      <c r="F135" s="166" t="s">
        <v>178</v>
      </c>
      <c r="H135" s="167">
        <v>1</v>
      </c>
      <c r="I135" s="168"/>
      <c r="L135" s="164"/>
      <c r="M135" s="169"/>
      <c r="T135" s="170"/>
      <c r="AT135" s="165" t="s">
        <v>172</v>
      </c>
      <c r="AU135" s="165" t="s">
        <v>96</v>
      </c>
      <c r="AV135" s="14" t="s">
        <v>170</v>
      </c>
      <c r="AW135" s="14" t="s">
        <v>42</v>
      </c>
      <c r="AX135" s="14" t="s">
        <v>94</v>
      </c>
      <c r="AY135" s="165" t="s">
        <v>162</v>
      </c>
    </row>
    <row r="136" spans="2:65" s="11" customFormat="1" ht="22.9" customHeight="1">
      <c r="B136" s="125"/>
      <c r="D136" s="126" t="s">
        <v>86</v>
      </c>
      <c r="E136" s="135" t="s">
        <v>184</v>
      </c>
      <c r="F136" s="135" t="s">
        <v>185</v>
      </c>
      <c r="I136" s="128"/>
      <c r="J136" s="136">
        <f>BK136</f>
        <v>0</v>
      </c>
      <c r="L136" s="125"/>
      <c r="M136" s="130"/>
      <c r="P136" s="131">
        <f>SUM(P137:P163)</f>
        <v>0</v>
      </c>
      <c r="R136" s="131">
        <f>SUM(R137:R163)</f>
        <v>0</v>
      </c>
      <c r="T136" s="132">
        <f>SUM(T137:T163)</f>
        <v>0</v>
      </c>
      <c r="AR136" s="126" t="s">
        <v>94</v>
      </c>
      <c r="AT136" s="133" t="s">
        <v>86</v>
      </c>
      <c r="AU136" s="133" t="s">
        <v>94</v>
      </c>
      <c r="AY136" s="126" t="s">
        <v>162</v>
      </c>
      <c r="BK136" s="134">
        <f>SUM(BK137:BK163)</f>
        <v>0</v>
      </c>
    </row>
    <row r="137" spans="2:65" s="1" customFormat="1" ht="16.5" customHeight="1">
      <c r="B137" s="33"/>
      <c r="C137" s="137" t="s">
        <v>186</v>
      </c>
      <c r="D137" s="137" t="s">
        <v>165</v>
      </c>
      <c r="E137" s="138" t="s">
        <v>187</v>
      </c>
      <c r="F137" s="139" t="s">
        <v>188</v>
      </c>
      <c r="G137" s="140" t="s">
        <v>189</v>
      </c>
      <c r="H137" s="141">
        <v>0.08</v>
      </c>
      <c r="I137" s="142"/>
      <c r="J137" s="143">
        <f>ROUND(I137*H137,2)</f>
        <v>0</v>
      </c>
      <c r="K137" s="139" t="s">
        <v>169</v>
      </c>
      <c r="L137" s="33"/>
      <c r="M137" s="144" t="s">
        <v>1</v>
      </c>
      <c r="N137" s="145" t="s">
        <v>52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170</v>
      </c>
      <c r="AT137" s="148" t="s">
        <v>165</v>
      </c>
      <c r="AU137" s="148" t="s">
        <v>96</v>
      </c>
      <c r="AY137" s="17" t="s">
        <v>162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94</v>
      </c>
      <c r="BK137" s="149">
        <f>ROUND(I137*H137,2)</f>
        <v>0</v>
      </c>
      <c r="BL137" s="17" t="s">
        <v>170</v>
      </c>
      <c r="BM137" s="148" t="s">
        <v>190</v>
      </c>
    </row>
    <row r="138" spans="2:65" s="13" customFormat="1">
      <c r="B138" s="157"/>
      <c r="D138" s="151" t="s">
        <v>172</v>
      </c>
      <c r="E138" s="158" t="s">
        <v>1</v>
      </c>
      <c r="F138" s="159" t="s">
        <v>130</v>
      </c>
      <c r="H138" s="160">
        <v>0.08</v>
      </c>
      <c r="I138" s="161"/>
      <c r="L138" s="157"/>
      <c r="M138" s="162"/>
      <c r="T138" s="163"/>
      <c r="AT138" s="158" t="s">
        <v>172</v>
      </c>
      <c r="AU138" s="158" t="s">
        <v>96</v>
      </c>
      <c r="AV138" s="13" t="s">
        <v>96</v>
      </c>
      <c r="AW138" s="13" t="s">
        <v>42</v>
      </c>
      <c r="AX138" s="13" t="s">
        <v>94</v>
      </c>
      <c r="AY138" s="158" t="s">
        <v>162</v>
      </c>
    </row>
    <row r="139" spans="2:65" s="1" customFormat="1" ht="16.5" customHeight="1">
      <c r="B139" s="33"/>
      <c r="C139" s="137" t="s">
        <v>170</v>
      </c>
      <c r="D139" s="137" t="s">
        <v>165</v>
      </c>
      <c r="E139" s="138" t="s">
        <v>191</v>
      </c>
      <c r="F139" s="139" t="s">
        <v>192</v>
      </c>
      <c r="G139" s="140" t="s">
        <v>189</v>
      </c>
      <c r="H139" s="141">
        <v>0.24</v>
      </c>
      <c r="I139" s="142"/>
      <c r="J139" s="143">
        <f>ROUND(I139*H139,2)</f>
        <v>0</v>
      </c>
      <c r="K139" s="139" t="s">
        <v>169</v>
      </c>
      <c r="L139" s="33"/>
      <c r="M139" s="144" t="s">
        <v>1</v>
      </c>
      <c r="N139" s="145" t="s">
        <v>52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170</v>
      </c>
      <c r="AT139" s="148" t="s">
        <v>165</v>
      </c>
      <c r="AU139" s="148" t="s">
        <v>96</v>
      </c>
      <c r="AY139" s="17" t="s">
        <v>162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94</v>
      </c>
      <c r="BK139" s="149">
        <f>ROUND(I139*H139,2)</f>
        <v>0</v>
      </c>
      <c r="BL139" s="17" t="s">
        <v>170</v>
      </c>
      <c r="BM139" s="148" t="s">
        <v>193</v>
      </c>
    </row>
    <row r="140" spans="2:65" s="12" customFormat="1">
      <c r="B140" s="150"/>
      <c r="D140" s="151" t="s">
        <v>172</v>
      </c>
      <c r="E140" s="152" t="s">
        <v>1</v>
      </c>
      <c r="F140" s="153" t="s">
        <v>194</v>
      </c>
      <c r="H140" s="152" t="s">
        <v>1</v>
      </c>
      <c r="I140" s="154"/>
      <c r="L140" s="150"/>
      <c r="M140" s="155"/>
      <c r="T140" s="156"/>
      <c r="AT140" s="152" t="s">
        <v>172</v>
      </c>
      <c r="AU140" s="152" t="s">
        <v>96</v>
      </c>
      <c r="AV140" s="12" t="s">
        <v>94</v>
      </c>
      <c r="AW140" s="12" t="s">
        <v>42</v>
      </c>
      <c r="AX140" s="12" t="s">
        <v>87</v>
      </c>
      <c r="AY140" s="152" t="s">
        <v>162</v>
      </c>
    </row>
    <row r="141" spans="2:65" s="13" customFormat="1">
      <c r="B141" s="157"/>
      <c r="D141" s="151" t="s">
        <v>172</v>
      </c>
      <c r="E141" s="158" t="s">
        <v>1</v>
      </c>
      <c r="F141" s="159" t="s">
        <v>195</v>
      </c>
      <c r="H141" s="160">
        <v>0.24</v>
      </c>
      <c r="I141" s="161"/>
      <c r="L141" s="157"/>
      <c r="M141" s="162"/>
      <c r="T141" s="163"/>
      <c r="AT141" s="158" t="s">
        <v>172</v>
      </c>
      <c r="AU141" s="158" t="s">
        <v>96</v>
      </c>
      <c r="AV141" s="13" t="s">
        <v>96</v>
      </c>
      <c r="AW141" s="13" t="s">
        <v>42</v>
      </c>
      <c r="AX141" s="13" t="s">
        <v>94</v>
      </c>
      <c r="AY141" s="158" t="s">
        <v>162</v>
      </c>
    </row>
    <row r="142" spans="2:65" s="1" customFormat="1" ht="16.5" customHeight="1">
      <c r="B142" s="33"/>
      <c r="C142" s="137" t="s">
        <v>196</v>
      </c>
      <c r="D142" s="137" t="s">
        <v>165</v>
      </c>
      <c r="E142" s="138" t="s">
        <v>197</v>
      </c>
      <c r="F142" s="139" t="s">
        <v>198</v>
      </c>
      <c r="G142" s="140" t="s">
        <v>189</v>
      </c>
      <c r="H142" s="141">
        <v>2.5000000000000001E-2</v>
      </c>
      <c r="I142" s="142"/>
      <c r="J142" s="143">
        <f>ROUND(I142*H142,2)</f>
        <v>0</v>
      </c>
      <c r="K142" s="139" t="s">
        <v>169</v>
      </c>
      <c r="L142" s="33"/>
      <c r="M142" s="144" t="s">
        <v>1</v>
      </c>
      <c r="N142" s="145" t="s">
        <v>52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170</v>
      </c>
      <c r="AT142" s="148" t="s">
        <v>165</v>
      </c>
      <c r="AU142" s="148" t="s">
        <v>96</v>
      </c>
      <c r="AY142" s="17" t="s">
        <v>162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94</v>
      </c>
      <c r="BK142" s="149">
        <f>ROUND(I142*H142,2)</f>
        <v>0</v>
      </c>
      <c r="BL142" s="17" t="s">
        <v>170</v>
      </c>
      <c r="BM142" s="148" t="s">
        <v>199</v>
      </c>
    </row>
    <row r="143" spans="2:65" s="13" customFormat="1">
      <c r="B143" s="157"/>
      <c r="D143" s="151" t="s">
        <v>172</v>
      </c>
      <c r="E143" s="158" t="s">
        <v>1</v>
      </c>
      <c r="F143" s="159" t="s">
        <v>132</v>
      </c>
      <c r="H143" s="160">
        <v>2.5000000000000001E-2</v>
      </c>
      <c r="I143" s="161"/>
      <c r="L143" s="157"/>
      <c r="M143" s="162"/>
      <c r="T143" s="163"/>
      <c r="AT143" s="158" t="s">
        <v>172</v>
      </c>
      <c r="AU143" s="158" t="s">
        <v>96</v>
      </c>
      <c r="AV143" s="13" t="s">
        <v>96</v>
      </c>
      <c r="AW143" s="13" t="s">
        <v>42</v>
      </c>
      <c r="AX143" s="13" t="s">
        <v>94</v>
      </c>
      <c r="AY143" s="158" t="s">
        <v>162</v>
      </c>
    </row>
    <row r="144" spans="2:65" s="1" customFormat="1" ht="16.5" customHeight="1">
      <c r="B144" s="33"/>
      <c r="C144" s="137" t="s">
        <v>200</v>
      </c>
      <c r="D144" s="137" t="s">
        <v>165</v>
      </c>
      <c r="E144" s="138" t="s">
        <v>201</v>
      </c>
      <c r="F144" s="139" t="s">
        <v>202</v>
      </c>
      <c r="G144" s="140" t="s">
        <v>189</v>
      </c>
      <c r="H144" s="141">
        <v>0.05</v>
      </c>
      <c r="I144" s="142"/>
      <c r="J144" s="143">
        <f>ROUND(I144*H144,2)</f>
        <v>0</v>
      </c>
      <c r="K144" s="139" t="s">
        <v>169</v>
      </c>
      <c r="L144" s="33"/>
      <c r="M144" s="144" t="s">
        <v>1</v>
      </c>
      <c r="N144" s="145" t="s">
        <v>52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170</v>
      </c>
      <c r="AT144" s="148" t="s">
        <v>165</v>
      </c>
      <c r="AU144" s="148" t="s">
        <v>96</v>
      </c>
      <c r="AY144" s="17" t="s">
        <v>162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94</v>
      </c>
      <c r="BK144" s="149">
        <f>ROUND(I144*H144,2)</f>
        <v>0</v>
      </c>
      <c r="BL144" s="17" t="s">
        <v>170</v>
      </c>
      <c r="BM144" s="148" t="s">
        <v>203</v>
      </c>
    </row>
    <row r="145" spans="2:65" s="12" customFormat="1">
      <c r="B145" s="150"/>
      <c r="D145" s="151" t="s">
        <v>172</v>
      </c>
      <c r="E145" s="152" t="s">
        <v>1</v>
      </c>
      <c r="F145" s="153" t="s">
        <v>204</v>
      </c>
      <c r="H145" s="152" t="s">
        <v>1</v>
      </c>
      <c r="I145" s="154"/>
      <c r="L145" s="150"/>
      <c r="M145" s="155"/>
      <c r="T145" s="156"/>
      <c r="AT145" s="152" t="s">
        <v>172</v>
      </c>
      <c r="AU145" s="152" t="s">
        <v>96</v>
      </c>
      <c r="AV145" s="12" t="s">
        <v>94</v>
      </c>
      <c r="AW145" s="12" t="s">
        <v>42</v>
      </c>
      <c r="AX145" s="12" t="s">
        <v>87</v>
      </c>
      <c r="AY145" s="152" t="s">
        <v>162</v>
      </c>
    </row>
    <row r="146" spans="2:65" s="13" customFormat="1">
      <c r="B146" s="157"/>
      <c r="D146" s="151" t="s">
        <v>172</v>
      </c>
      <c r="E146" s="158" t="s">
        <v>1</v>
      </c>
      <c r="F146" s="159" t="s">
        <v>205</v>
      </c>
      <c r="H146" s="160">
        <v>0.05</v>
      </c>
      <c r="I146" s="161"/>
      <c r="L146" s="157"/>
      <c r="M146" s="162"/>
      <c r="T146" s="163"/>
      <c r="AT146" s="158" t="s">
        <v>172</v>
      </c>
      <c r="AU146" s="158" t="s">
        <v>96</v>
      </c>
      <c r="AV146" s="13" t="s">
        <v>96</v>
      </c>
      <c r="AW146" s="13" t="s">
        <v>42</v>
      </c>
      <c r="AX146" s="13" t="s">
        <v>87</v>
      </c>
      <c r="AY146" s="158" t="s">
        <v>162</v>
      </c>
    </row>
    <row r="147" spans="2:65" s="14" customFormat="1">
      <c r="B147" s="164"/>
      <c r="D147" s="151" t="s">
        <v>172</v>
      </c>
      <c r="E147" s="165" t="s">
        <v>1</v>
      </c>
      <c r="F147" s="166" t="s">
        <v>178</v>
      </c>
      <c r="H147" s="167">
        <v>0.05</v>
      </c>
      <c r="I147" s="168"/>
      <c r="L147" s="164"/>
      <c r="M147" s="169"/>
      <c r="T147" s="170"/>
      <c r="AT147" s="165" t="s">
        <v>172</v>
      </c>
      <c r="AU147" s="165" t="s">
        <v>96</v>
      </c>
      <c r="AV147" s="14" t="s">
        <v>170</v>
      </c>
      <c r="AW147" s="14" t="s">
        <v>42</v>
      </c>
      <c r="AX147" s="14" t="s">
        <v>94</v>
      </c>
      <c r="AY147" s="165" t="s">
        <v>162</v>
      </c>
    </row>
    <row r="148" spans="2:65" s="1" customFormat="1" ht="16.5" customHeight="1">
      <c r="B148" s="33"/>
      <c r="C148" s="137" t="s">
        <v>206</v>
      </c>
      <c r="D148" s="137" t="s">
        <v>165</v>
      </c>
      <c r="E148" s="138" t="s">
        <v>207</v>
      </c>
      <c r="F148" s="139" t="s">
        <v>208</v>
      </c>
      <c r="G148" s="140" t="s">
        <v>189</v>
      </c>
      <c r="H148" s="141">
        <v>2.5000000000000001E-2</v>
      </c>
      <c r="I148" s="142"/>
      <c r="J148" s="143">
        <f>ROUND(I148*H148,2)</f>
        <v>0</v>
      </c>
      <c r="K148" s="139" t="s">
        <v>209</v>
      </c>
      <c r="L148" s="33"/>
      <c r="M148" s="144" t="s">
        <v>1</v>
      </c>
      <c r="N148" s="145" t="s">
        <v>52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170</v>
      </c>
      <c r="AT148" s="148" t="s">
        <v>165</v>
      </c>
      <c r="AU148" s="148" t="s">
        <v>96</v>
      </c>
      <c r="AY148" s="17" t="s">
        <v>162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94</v>
      </c>
      <c r="BK148" s="149">
        <f>ROUND(I148*H148,2)</f>
        <v>0</v>
      </c>
      <c r="BL148" s="17" t="s">
        <v>170</v>
      </c>
      <c r="BM148" s="148" t="s">
        <v>210</v>
      </c>
    </row>
    <row r="149" spans="2:65" s="13" customFormat="1">
      <c r="B149" s="157"/>
      <c r="D149" s="151" t="s">
        <v>172</v>
      </c>
      <c r="E149" s="158" t="s">
        <v>1</v>
      </c>
      <c r="F149" s="159" t="s">
        <v>132</v>
      </c>
      <c r="H149" s="160">
        <v>2.5000000000000001E-2</v>
      </c>
      <c r="I149" s="161"/>
      <c r="L149" s="157"/>
      <c r="M149" s="162"/>
      <c r="T149" s="163"/>
      <c r="AT149" s="158" t="s">
        <v>172</v>
      </c>
      <c r="AU149" s="158" t="s">
        <v>96</v>
      </c>
      <c r="AV149" s="13" t="s">
        <v>96</v>
      </c>
      <c r="AW149" s="13" t="s">
        <v>42</v>
      </c>
      <c r="AX149" s="13" t="s">
        <v>94</v>
      </c>
      <c r="AY149" s="158" t="s">
        <v>162</v>
      </c>
    </row>
    <row r="150" spans="2:65" s="1" customFormat="1" ht="16.5" customHeight="1">
      <c r="B150" s="33"/>
      <c r="C150" s="137" t="s">
        <v>211</v>
      </c>
      <c r="D150" s="137" t="s">
        <v>165</v>
      </c>
      <c r="E150" s="138" t="s">
        <v>212</v>
      </c>
      <c r="F150" s="139" t="s">
        <v>213</v>
      </c>
      <c r="G150" s="140" t="s">
        <v>189</v>
      </c>
      <c r="H150" s="141">
        <v>0.08</v>
      </c>
      <c r="I150" s="142"/>
      <c r="J150" s="143">
        <f>ROUND(I150*H150,2)</f>
        <v>0</v>
      </c>
      <c r="K150" s="139" t="s">
        <v>169</v>
      </c>
      <c r="L150" s="33"/>
      <c r="M150" s="144" t="s">
        <v>1</v>
      </c>
      <c r="N150" s="145" t="s">
        <v>52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170</v>
      </c>
      <c r="AT150" s="148" t="s">
        <v>165</v>
      </c>
      <c r="AU150" s="148" t="s">
        <v>96</v>
      </c>
      <c r="AY150" s="17" t="s">
        <v>162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94</v>
      </c>
      <c r="BK150" s="149">
        <f>ROUND(I150*H150,2)</f>
        <v>0</v>
      </c>
      <c r="BL150" s="17" t="s">
        <v>170</v>
      </c>
      <c r="BM150" s="148" t="s">
        <v>214</v>
      </c>
    </row>
    <row r="151" spans="2:65" s="13" customFormat="1">
      <c r="B151" s="157"/>
      <c r="D151" s="151" t="s">
        <v>172</v>
      </c>
      <c r="E151" s="158" t="s">
        <v>1</v>
      </c>
      <c r="F151" s="159" t="s">
        <v>130</v>
      </c>
      <c r="H151" s="160">
        <v>0.08</v>
      </c>
      <c r="I151" s="161"/>
      <c r="L151" s="157"/>
      <c r="M151" s="162"/>
      <c r="T151" s="163"/>
      <c r="AT151" s="158" t="s">
        <v>172</v>
      </c>
      <c r="AU151" s="158" t="s">
        <v>96</v>
      </c>
      <c r="AV151" s="13" t="s">
        <v>96</v>
      </c>
      <c r="AW151" s="13" t="s">
        <v>42</v>
      </c>
      <c r="AX151" s="13" t="s">
        <v>94</v>
      </c>
      <c r="AY151" s="158" t="s">
        <v>162</v>
      </c>
    </row>
    <row r="152" spans="2:65" s="1" customFormat="1" ht="24.2" customHeight="1">
      <c r="B152" s="33"/>
      <c r="C152" s="137" t="s">
        <v>163</v>
      </c>
      <c r="D152" s="137" t="s">
        <v>165</v>
      </c>
      <c r="E152" s="138" t="s">
        <v>215</v>
      </c>
      <c r="F152" s="139" t="s">
        <v>216</v>
      </c>
      <c r="G152" s="140" t="s">
        <v>189</v>
      </c>
      <c r="H152" s="141">
        <v>0.08</v>
      </c>
      <c r="I152" s="142"/>
      <c r="J152" s="143">
        <f>ROUND(I152*H152,2)</f>
        <v>0</v>
      </c>
      <c r="K152" s="139" t="s">
        <v>209</v>
      </c>
      <c r="L152" s="33"/>
      <c r="M152" s="144" t="s">
        <v>1</v>
      </c>
      <c r="N152" s="145" t="s">
        <v>52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170</v>
      </c>
      <c r="AT152" s="148" t="s">
        <v>165</v>
      </c>
      <c r="AU152" s="148" t="s">
        <v>96</v>
      </c>
      <c r="AY152" s="17" t="s">
        <v>162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94</v>
      </c>
      <c r="BK152" s="149">
        <f>ROUND(I152*H152,2)</f>
        <v>0</v>
      </c>
      <c r="BL152" s="17" t="s">
        <v>170</v>
      </c>
      <c r="BM152" s="148" t="s">
        <v>217</v>
      </c>
    </row>
    <row r="153" spans="2:65" s="12" customFormat="1">
      <c r="B153" s="150"/>
      <c r="D153" s="151" t="s">
        <v>172</v>
      </c>
      <c r="E153" s="152" t="s">
        <v>1</v>
      </c>
      <c r="F153" s="153" t="s">
        <v>218</v>
      </c>
      <c r="H153" s="152" t="s">
        <v>1</v>
      </c>
      <c r="I153" s="154"/>
      <c r="L153" s="150"/>
      <c r="M153" s="155"/>
      <c r="T153" s="156"/>
      <c r="AT153" s="152" t="s">
        <v>172</v>
      </c>
      <c r="AU153" s="152" t="s">
        <v>96</v>
      </c>
      <c r="AV153" s="12" t="s">
        <v>94</v>
      </c>
      <c r="AW153" s="12" t="s">
        <v>42</v>
      </c>
      <c r="AX153" s="12" t="s">
        <v>87</v>
      </c>
      <c r="AY153" s="152" t="s">
        <v>162</v>
      </c>
    </row>
    <row r="154" spans="2:65" s="13" customFormat="1">
      <c r="B154" s="157"/>
      <c r="D154" s="151" t="s">
        <v>172</v>
      </c>
      <c r="E154" s="158" t="s">
        <v>1</v>
      </c>
      <c r="F154" s="159" t="s">
        <v>219</v>
      </c>
      <c r="H154" s="160">
        <v>0.08</v>
      </c>
      <c r="I154" s="161"/>
      <c r="L154" s="157"/>
      <c r="M154" s="162"/>
      <c r="T154" s="163"/>
      <c r="AT154" s="158" t="s">
        <v>172</v>
      </c>
      <c r="AU154" s="158" t="s">
        <v>96</v>
      </c>
      <c r="AV154" s="13" t="s">
        <v>96</v>
      </c>
      <c r="AW154" s="13" t="s">
        <v>42</v>
      </c>
      <c r="AX154" s="13" t="s">
        <v>87</v>
      </c>
      <c r="AY154" s="158" t="s">
        <v>162</v>
      </c>
    </row>
    <row r="155" spans="2:65" s="15" customFormat="1">
      <c r="B155" s="171"/>
      <c r="D155" s="151" t="s">
        <v>172</v>
      </c>
      <c r="E155" s="172" t="s">
        <v>130</v>
      </c>
      <c r="F155" s="173" t="s">
        <v>220</v>
      </c>
      <c r="H155" s="174">
        <v>0.08</v>
      </c>
      <c r="I155" s="175"/>
      <c r="L155" s="171"/>
      <c r="M155" s="176"/>
      <c r="T155" s="177"/>
      <c r="AT155" s="172" t="s">
        <v>172</v>
      </c>
      <c r="AU155" s="172" t="s">
        <v>96</v>
      </c>
      <c r="AV155" s="15" t="s">
        <v>186</v>
      </c>
      <c r="AW155" s="15" t="s">
        <v>42</v>
      </c>
      <c r="AX155" s="15" t="s">
        <v>87</v>
      </c>
      <c r="AY155" s="172" t="s">
        <v>162</v>
      </c>
    </row>
    <row r="156" spans="2:65" s="14" customFormat="1">
      <c r="B156" s="164"/>
      <c r="D156" s="151" t="s">
        <v>172</v>
      </c>
      <c r="E156" s="165" t="s">
        <v>1</v>
      </c>
      <c r="F156" s="166" t="s">
        <v>178</v>
      </c>
      <c r="H156" s="167">
        <v>0.08</v>
      </c>
      <c r="I156" s="168"/>
      <c r="L156" s="164"/>
      <c r="M156" s="169"/>
      <c r="T156" s="170"/>
      <c r="AT156" s="165" t="s">
        <v>172</v>
      </c>
      <c r="AU156" s="165" t="s">
        <v>96</v>
      </c>
      <c r="AV156" s="14" t="s">
        <v>170</v>
      </c>
      <c r="AW156" s="14" t="s">
        <v>42</v>
      </c>
      <c r="AX156" s="14" t="s">
        <v>94</v>
      </c>
      <c r="AY156" s="165" t="s">
        <v>162</v>
      </c>
    </row>
    <row r="157" spans="2:65" s="1" customFormat="1" ht="21.75" customHeight="1">
      <c r="B157" s="33"/>
      <c r="C157" s="137" t="s">
        <v>221</v>
      </c>
      <c r="D157" s="137" t="s">
        <v>165</v>
      </c>
      <c r="E157" s="138" t="s">
        <v>222</v>
      </c>
      <c r="F157" s="139" t="s">
        <v>223</v>
      </c>
      <c r="G157" s="140" t="s">
        <v>189</v>
      </c>
      <c r="H157" s="141">
        <v>2.5000000000000001E-2</v>
      </c>
      <c r="I157" s="142"/>
      <c r="J157" s="143">
        <f>ROUND(I157*H157,2)</f>
        <v>0</v>
      </c>
      <c r="K157" s="139" t="s">
        <v>209</v>
      </c>
      <c r="L157" s="33"/>
      <c r="M157" s="144" t="s">
        <v>1</v>
      </c>
      <c r="N157" s="145" t="s">
        <v>52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170</v>
      </c>
      <c r="AT157" s="148" t="s">
        <v>165</v>
      </c>
      <c r="AU157" s="148" t="s">
        <v>96</v>
      </c>
      <c r="AY157" s="17" t="s">
        <v>162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94</v>
      </c>
      <c r="BK157" s="149">
        <f>ROUND(I157*H157,2)</f>
        <v>0</v>
      </c>
      <c r="BL157" s="17" t="s">
        <v>170</v>
      </c>
      <c r="BM157" s="148" t="s">
        <v>224</v>
      </c>
    </row>
    <row r="158" spans="2:65" s="12" customFormat="1">
      <c r="B158" s="150"/>
      <c r="D158" s="151" t="s">
        <v>172</v>
      </c>
      <c r="E158" s="152" t="s">
        <v>1</v>
      </c>
      <c r="F158" s="153" t="s">
        <v>225</v>
      </c>
      <c r="H158" s="152" t="s">
        <v>1</v>
      </c>
      <c r="I158" s="154"/>
      <c r="L158" s="150"/>
      <c r="M158" s="155"/>
      <c r="T158" s="156"/>
      <c r="AT158" s="152" t="s">
        <v>172</v>
      </c>
      <c r="AU158" s="152" t="s">
        <v>96</v>
      </c>
      <c r="AV158" s="12" t="s">
        <v>94</v>
      </c>
      <c r="AW158" s="12" t="s">
        <v>42</v>
      </c>
      <c r="AX158" s="12" t="s">
        <v>87</v>
      </c>
      <c r="AY158" s="152" t="s">
        <v>162</v>
      </c>
    </row>
    <row r="159" spans="2:65" s="12" customFormat="1">
      <c r="B159" s="150"/>
      <c r="D159" s="151" t="s">
        <v>172</v>
      </c>
      <c r="E159" s="152" t="s">
        <v>1</v>
      </c>
      <c r="F159" s="153" t="s">
        <v>226</v>
      </c>
      <c r="H159" s="152" t="s">
        <v>1</v>
      </c>
      <c r="I159" s="154"/>
      <c r="L159" s="150"/>
      <c r="M159" s="155"/>
      <c r="T159" s="156"/>
      <c r="AT159" s="152" t="s">
        <v>172</v>
      </c>
      <c r="AU159" s="152" t="s">
        <v>96</v>
      </c>
      <c r="AV159" s="12" t="s">
        <v>94</v>
      </c>
      <c r="AW159" s="12" t="s">
        <v>42</v>
      </c>
      <c r="AX159" s="12" t="s">
        <v>87</v>
      </c>
      <c r="AY159" s="152" t="s">
        <v>162</v>
      </c>
    </row>
    <row r="160" spans="2:65" s="13" customFormat="1">
      <c r="B160" s="157"/>
      <c r="D160" s="151" t="s">
        <v>172</v>
      </c>
      <c r="E160" s="158" t="s">
        <v>1</v>
      </c>
      <c r="F160" s="159" t="s">
        <v>227</v>
      </c>
      <c r="H160" s="160">
        <v>2.5000000000000001E-2</v>
      </c>
      <c r="I160" s="161"/>
      <c r="L160" s="157"/>
      <c r="M160" s="162"/>
      <c r="T160" s="163"/>
      <c r="AT160" s="158" t="s">
        <v>172</v>
      </c>
      <c r="AU160" s="158" t="s">
        <v>96</v>
      </c>
      <c r="AV160" s="13" t="s">
        <v>96</v>
      </c>
      <c r="AW160" s="13" t="s">
        <v>42</v>
      </c>
      <c r="AX160" s="13" t="s">
        <v>87</v>
      </c>
      <c r="AY160" s="158" t="s">
        <v>162</v>
      </c>
    </row>
    <row r="161" spans="2:51" s="12" customFormat="1">
      <c r="B161" s="150"/>
      <c r="D161" s="151" t="s">
        <v>172</v>
      </c>
      <c r="E161" s="152" t="s">
        <v>1</v>
      </c>
      <c r="F161" s="153" t="s">
        <v>228</v>
      </c>
      <c r="H161" s="152" t="s">
        <v>1</v>
      </c>
      <c r="I161" s="154"/>
      <c r="L161" s="150"/>
      <c r="M161" s="155"/>
      <c r="T161" s="156"/>
      <c r="AT161" s="152" t="s">
        <v>172</v>
      </c>
      <c r="AU161" s="152" t="s">
        <v>96</v>
      </c>
      <c r="AV161" s="12" t="s">
        <v>94</v>
      </c>
      <c r="AW161" s="12" t="s">
        <v>42</v>
      </c>
      <c r="AX161" s="12" t="s">
        <v>87</v>
      </c>
      <c r="AY161" s="152" t="s">
        <v>162</v>
      </c>
    </row>
    <row r="162" spans="2:51" s="15" customFormat="1">
      <c r="B162" s="171"/>
      <c r="D162" s="151" t="s">
        <v>172</v>
      </c>
      <c r="E162" s="172" t="s">
        <v>132</v>
      </c>
      <c r="F162" s="173" t="s">
        <v>220</v>
      </c>
      <c r="H162" s="174">
        <v>2.5000000000000001E-2</v>
      </c>
      <c r="I162" s="175"/>
      <c r="L162" s="171"/>
      <c r="M162" s="176"/>
      <c r="T162" s="177"/>
      <c r="AT162" s="172" t="s">
        <v>172</v>
      </c>
      <c r="AU162" s="172" t="s">
        <v>96</v>
      </c>
      <c r="AV162" s="15" t="s">
        <v>186</v>
      </c>
      <c r="AW162" s="15" t="s">
        <v>42</v>
      </c>
      <c r="AX162" s="15" t="s">
        <v>87</v>
      </c>
      <c r="AY162" s="172" t="s">
        <v>162</v>
      </c>
    </row>
    <row r="163" spans="2:51" s="14" customFormat="1">
      <c r="B163" s="164"/>
      <c r="D163" s="151" t="s">
        <v>172</v>
      </c>
      <c r="E163" s="165" t="s">
        <v>1</v>
      </c>
      <c r="F163" s="166" t="s">
        <v>178</v>
      </c>
      <c r="H163" s="167">
        <v>2.5000000000000001E-2</v>
      </c>
      <c r="I163" s="168"/>
      <c r="L163" s="164"/>
      <c r="M163" s="178"/>
      <c r="N163" s="179"/>
      <c r="O163" s="179"/>
      <c r="P163" s="179"/>
      <c r="Q163" s="179"/>
      <c r="R163" s="179"/>
      <c r="S163" s="179"/>
      <c r="T163" s="180"/>
      <c r="AT163" s="165" t="s">
        <v>172</v>
      </c>
      <c r="AU163" s="165" t="s">
        <v>96</v>
      </c>
      <c r="AV163" s="14" t="s">
        <v>170</v>
      </c>
      <c r="AW163" s="14" t="s">
        <v>42</v>
      </c>
      <c r="AX163" s="14" t="s">
        <v>94</v>
      </c>
      <c r="AY163" s="165" t="s">
        <v>162</v>
      </c>
    </row>
    <row r="164" spans="2:51" s="1" customFormat="1" ht="6.95" customHeight="1">
      <c r="B164" s="45"/>
      <c r="C164" s="46"/>
      <c r="D164" s="46"/>
      <c r="E164" s="46"/>
      <c r="F164" s="46"/>
      <c r="G164" s="46"/>
      <c r="H164" s="46"/>
      <c r="I164" s="46"/>
      <c r="J164" s="46"/>
      <c r="K164" s="46"/>
      <c r="L164" s="33"/>
    </row>
  </sheetData>
  <sheetProtection algorithmName="SHA-512" hashValue="m8zCFQmCGZMigrLWgYiFLp1zHaaRnFQgUZQ2bYhWSEWySD3ZsSptM84e55SJWNOQsxksK3/pQOVL5M2mtlqMjA==" saltValue="1e5He0AFdbet5Fj0e8JswLMNdHGGml99EKdTyceVbx+3PBW5HkZuLFjBlfMIHQetg9NpKGnW+4Q19Kb8Jx9tPQ==" spinCount="100000" sheet="1" objects="1" scenarios="1" formatColumns="0" formatRows="0" autoFilter="0"/>
  <autoFilter ref="C121:K163" xr:uid="{00000000-0009-0000-0000-000001000000}"/>
  <mergeCells count="12">
    <mergeCell ref="E114:H114"/>
    <mergeCell ref="L2:V2"/>
    <mergeCell ref="E84:H84"/>
    <mergeCell ref="E86:H86"/>
    <mergeCell ref="E88:H88"/>
    <mergeCell ref="E110:H110"/>
    <mergeCell ref="E112:H112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0"/>
  <sheetViews>
    <sheetView showGridLines="0" workbookViewId="0">
      <selection activeCell="BE5" sqref="BE5:BE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104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134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4" t="str">
        <f>'Rekapitulace stavby'!K6</f>
        <v>MĚSTO ŠTERNBERK - CYKLISTICKÉ KOMUNIKACE - dělené výdaje - ÚSEK 5</v>
      </c>
      <c r="F7" s="245"/>
      <c r="G7" s="245"/>
      <c r="H7" s="245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3"/>
      <c r="E9" s="244" t="s">
        <v>136</v>
      </c>
      <c r="F9" s="243"/>
      <c r="G9" s="243"/>
      <c r="H9" s="243"/>
      <c r="L9" s="33"/>
    </row>
    <row r="10" spans="2:46" s="1" customFormat="1" ht="12" customHeight="1">
      <c r="B10" s="33"/>
      <c r="D10" s="27" t="s">
        <v>137</v>
      </c>
      <c r="L10" s="33"/>
    </row>
    <row r="11" spans="2:46" s="1" customFormat="1" ht="16.5" customHeight="1">
      <c r="B11" s="33"/>
      <c r="E11" s="227" t="s">
        <v>229</v>
      </c>
      <c r="F11" s="243"/>
      <c r="G11" s="243"/>
      <c r="H11" s="243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24. 4. 2025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6" t="str">
        <f>'Rekapitulace stavby'!E14</f>
        <v>Vyplň údaj</v>
      </c>
      <c r="F20" s="233"/>
      <c r="G20" s="233"/>
      <c r="H20" s="23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37" t="s">
        <v>1</v>
      </c>
      <c r="F29" s="237"/>
      <c r="G29" s="237"/>
      <c r="H29" s="237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ROUND(J122,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6">
        <f>ROUND((SUM(BE122:BE139)),  2)</f>
        <v>0</v>
      </c>
      <c r="I35" s="97">
        <v>0.21</v>
      </c>
      <c r="J35" s="86">
        <f>ROUND(((SUM(BE122:BE139))*I35),  2)</f>
        <v>0</v>
      </c>
      <c r="L35" s="33"/>
    </row>
    <row r="36" spans="2:12" s="1" customFormat="1" ht="14.45" customHeight="1">
      <c r="B36" s="33"/>
      <c r="E36" s="27" t="s">
        <v>53</v>
      </c>
      <c r="F36" s="86">
        <f>ROUND((SUM(BF122:BF139)),  2)</f>
        <v>0</v>
      </c>
      <c r="I36" s="97">
        <v>0.15</v>
      </c>
      <c r="J36" s="86">
        <f>ROUND(((SUM(BF122:BF139))*I36),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6">
        <f>ROUND((SUM(BG122:BG139)),  2)</f>
        <v>0</v>
      </c>
      <c r="I37" s="97">
        <v>0.21</v>
      </c>
      <c r="J37" s="86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6">
        <f>ROUND((SUM(BH122:BH139)),  2)</f>
        <v>0</v>
      </c>
      <c r="I38" s="97">
        <v>0.15</v>
      </c>
      <c r="J38" s="86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6">
        <f>ROUND((SUM(BI122:BI139)),  2)</f>
        <v>0</v>
      </c>
      <c r="I39" s="97">
        <v>0</v>
      </c>
      <c r="J39" s="86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139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4" t="str">
        <f>E7</f>
        <v>MĚSTO ŠTERNBERK - CYKLISTICKÉ KOMUNIKACE - dělené výdaje - ÚSEK 5</v>
      </c>
      <c r="F85" s="245"/>
      <c r="G85" s="245"/>
      <c r="H85" s="245"/>
      <c r="L85" s="33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3"/>
      <c r="E87" s="244" t="s">
        <v>136</v>
      </c>
      <c r="F87" s="243"/>
      <c r="G87" s="243"/>
      <c r="H87" s="243"/>
      <c r="L87" s="33"/>
    </row>
    <row r="88" spans="2:12" s="1" customFormat="1" ht="12" customHeight="1">
      <c r="B88" s="33"/>
      <c r="C88" s="27" t="s">
        <v>137</v>
      </c>
      <c r="L88" s="33"/>
    </row>
    <row r="89" spans="2:12" s="1" customFormat="1" ht="16.5" customHeight="1">
      <c r="B89" s="33"/>
      <c r="E89" s="227" t="str">
        <f>E11</f>
        <v>VON-A - VEDLEJŠÍ A OSTATNÍ NÁKLADY  - hlavní část</v>
      </c>
      <c r="F89" s="243"/>
      <c r="G89" s="243"/>
      <c r="H89" s="243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ŠTERNBERK. ul. Olomoucká</v>
      </c>
      <c r="I91" s="27" t="s">
        <v>24</v>
      </c>
      <c r="J91" s="53" t="str">
        <f>IF(J14="","",J14)</f>
        <v>24. 4. 2025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Město Šternberk, Horní nám.16, 785 01 Šternberk</v>
      </c>
      <c r="I93" s="27" t="s">
        <v>38</v>
      </c>
      <c r="J93" s="31" t="str">
        <f>E23</f>
        <v>EPROJEKT s.r.o., Na Hrázi 781/15, Přerov I-Město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140</v>
      </c>
      <c r="D96" s="98"/>
      <c r="E96" s="98"/>
      <c r="F96" s="98"/>
      <c r="G96" s="98"/>
      <c r="H96" s="98"/>
      <c r="I96" s="98"/>
      <c r="J96" s="107" t="s">
        <v>141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142</v>
      </c>
      <c r="J98" s="67">
        <f>J122</f>
        <v>0</v>
      </c>
      <c r="L98" s="33"/>
      <c r="AU98" s="17" t="s">
        <v>143</v>
      </c>
    </row>
    <row r="99" spans="2:47" s="8" customFormat="1" ht="24.95" customHeight="1">
      <c r="B99" s="109"/>
      <c r="D99" s="110" t="s">
        <v>230</v>
      </c>
      <c r="E99" s="111"/>
      <c r="F99" s="111"/>
      <c r="G99" s="111"/>
      <c r="H99" s="111"/>
      <c r="I99" s="111"/>
      <c r="J99" s="112">
        <f>J123</f>
        <v>0</v>
      </c>
      <c r="L99" s="109"/>
    </row>
    <row r="100" spans="2:47" s="9" customFormat="1" ht="19.899999999999999" customHeight="1">
      <c r="B100" s="113"/>
      <c r="D100" s="114" t="s">
        <v>231</v>
      </c>
      <c r="E100" s="115"/>
      <c r="F100" s="115"/>
      <c r="G100" s="115"/>
      <c r="H100" s="115"/>
      <c r="I100" s="115"/>
      <c r="J100" s="116">
        <f>J124</f>
        <v>0</v>
      </c>
      <c r="L100" s="113"/>
    </row>
    <row r="101" spans="2:47" s="1" customFormat="1" ht="21.75" customHeight="1">
      <c r="B101" s="33"/>
      <c r="L101" s="33"/>
    </row>
    <row r="102" spans="2:47" s="1" customFormat="1" ht="6.95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3"/>
    </row>
    <row r="106" spans="2:47" s="1" customFormat="1" ht="6.95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3"/>
    </row>
    <row r="107" spans="2:47" s="1" customFormat="1" ht="24.95" customHeight="1">
      <c r="B107" s="33"/>
      <c r="C107" s="21" t="s">
        <v>147</v>
      </c>
      <c r="L107" s="33"/>
    </row>
    <row r="108" spans="2:47" s="1" customFormat="1" ht="6.95" customHeight="1">
      <c r="B108" s="33"/>
      <c r="L108" s="33"/>
    </row>
    <row r="109" spans="2:47" s="1" customFormat="1" ht="12" customHeight="1">
      <c r="B109" s="33"/>
      <c r="C109" s="27" t="s">
        <v>16</v>
      </c>
      <c r="L109" s="33"/>
    </row>
    <row r="110" spans="2:47" s="1" customFormat="1" ht="16.5" customHeight="1">
      <c r="B110" s="33"/>
      <c r="E110" s="244" t="str">
        <f>E7</f>
        <v>MĚSTO ŠTERNBERK - CYKLISTICKÉ KOMUNIKACE - dělené výdaje - ÚSEK 5</v>
      </c>
      <c r="F110" s="245"/>
      <c r="G110" s="245"/>
      <c r="H110" s="245"/>
      <c r="L110" s="33"/>
    </row>
    <row r="111" spans="2:47" ht="12" customHeight="1">
      <c r="B111" s="20"/>
      <c r="C111" s="27" t="s">
        <v>135</v>
      </c>
      <c r="L111" s="20"/>
    </row>
    <row r="112" spans="2:47" s="1" customFormat="1" ht="16.5" customHeight="1">
      <c r="B112" s="33"/>
      <c r="E112" s="244" t="s">
        <v>136</v>
      </c>
      <c r="F112" s="243"/>
      <c r="G112" s="243"/>
      <c r="H112" s="243"/>
      <c r="L112" s="33"/>
    </row>
    <row r="113" spans="2:65" s="1" customFormat="1" ht="12" customHeight="1">
      <c r="B113" s="33"/>
      <c r="C113" s="27" t="s">
        <v>137</v>
      </c>
      <c r="L113" s="33"/>
    </row>
    <row r="114" spans="2:65" s="1" customFormat="1" ht="16.5" customHeight="1">
      <c r="B114" s="33"/>
      <c r="E114" s="227" t="str">
        <f>E11</f>
        <v>VON-A - VEDLEJŠÍ A OSTATNÍ NÁKLADY  - hlavní část</v>
      </c>
      <c r="F114" s="243"/>
      <c r="G114" s="243"/>
      <c r="H114" s="243"/>
      <c r="L114" s="33"/>
    </row>
    <row r="115" spans="2:65" s="1" customFormat="1" ht="6.95" customHeight="1">
      <c r="B115" s="33"/>
      <c r="L115" s="33"/>
    </row>
    <row r="116" spans="2:65" s="1" customFormat="1" ht="12" customHeight="1">
      <c r="B116" s="33"/>
      <c r="C116" s="27" t="s">
        <v>22</v>
      </c>
      <c r="F116" s="25" t="str">
        <f>F14</f>
        <v>ŠTERNBERK. ul. Olomoucká</v>
      </c>
      <c r="I116" s="27" t="s">
        <v>24</v>
      </c>
      <c r="J116" s="53" t="str">
        <f>IF(J14="","",J14)</f>
        <v>24. 4. 2025</v>
      </c>
      <c r="L116" s="33"/>
    </row>
    <row r="117" spans="2:65" s="1" customFormat="1" ht="6.95" customHeight="1">
      <c r="B117" s="33"/>
      <c r="L117" s="33"/>
    </row>
    <row r="118" spans="2:65" s="1" customFormat="1" ht="40.15" customHeight="1">
      <c r="B118" s="33"/>
      <c r="C118" s="27" t="s">
        <v>30</v>
      </c>
      <c r="F118" s="25" t="str">
        <f>E17</f>
        <v>Město Šternberk, Horní nám.16, 785 01 Šternberk</v>
      </c>
      <c r="I118" s="27" t="s">
        <v>38</v>
      </c>
      <c r="J118" s="31" t="str">
        <f>E23</f>
        <v>EPROJEKT s.r.o., Na Hrázi 781/15, Přerov I-Město</v>
      </c>
      <c r="L118" s="33"/>
    </row>
    <row r="119" spans="2:65" s="1" customFormat="1" ht="15.2" customHeight="1">
      <c r="B119" s="33"/>
      <c r="C119" s="27" t="s">
        <v>36</v>
      </c>
      <c r="F119" s="25" t="str">
        <f>IF(E20="","",E20)</f>
        <v>Vyplň údaj</v>
      </c>
      <c r="I119" s="27" t="s">
        <v>43</v>
      </c>
      <c r="J119" s="31" t="str">
        <f>E26</f>
        <v xml:space="preserve"> 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7"/>
      <c r="C121" s="118" t="s">
        <v>148</v>
      </c>
      <c r="D121" s="119" t="s">
        <v>72</v>
      </c>
      <c r="E121" s="119" t="s">
        <v>68</v>
      </c>
      <c r="F121" s="119" t="s">
        <v>69</v>
      </c>
      <c r="G121" s="119" t="s">
        <v>149</v>
      </c>
      <c r="H121" s="119" t="s">
        <v>150</v>
      </c>
      <c r="I121" s="119" t="s">
        <v>151</v>
      </c>
      <c r="J121" s="119" t="s">
        <v>141</v>
      </c>
      <c r="K121" s="120" t="s">
        <v>152</v>
      </c>
      <c r="L121" s="117"/>
      <c r="M121" s="60" t="s">
        <v>1</v>
      </c>
      <c r="N121" s="61" t="s">
        <v>51</v>
      </c>
      <c r="O121" s="61" t="s">
        <v>153</v>
      </c>
      <c r="P121" s="61" t="s">
        <v>154</v>
      </c>
      <c r="Q121" s="61" t="s">
        <v>155</v>
      </c>
      <c r="R121" s="61" t="s">
        <v>156</v>
      </c>
      <c r="S121" s="61" t="s">
        <v>157</v>
      </c>
      <c r="T121" s="62" t="s">
        <v>158</v>
      </c>
    </row>
    <row r="122" spans="2:65" s="1" customFormat="1" ht="22.9" customHeight="1">
      <c r="B122" s="33"/>
      <c r="C122" s="65" t="s">
        <v>159</v>
      </c>
      <c r="J122" s="121">
        <f>BK122</f>
        <v>0</v>
      </c>
      <c r="L122" s="33"/>
      <c r="M122" s="63"/>
      <c r="N122" s="54"/>
      <c r="O122" s="54"/>
      <c r="P122" s="122">
        <f>P123</f>
        <v>0</v>
      </c>
      <c r="Q122" s="54"/>
      <c r="R122" s="122">
        <f>R123</f>
        <v>0</v>
      </c>
      <c r="S122" s="54"/>
      <c r="T122" s="123">
        <f>T123</f>
        <v>0</v>
      </c>
      <c r="AT122" s="17" t="s">
        <v>86</v>
      </c>
      <c r="AU122" s="17" t="s">
        <v>143</v>
      </c>
      <c r="BK122" s="124">
        <f>BK123</f>
        <v>0</v>
      </c>
    </row>
    <row r="123" spans="2:65" s="11" customFormat="1" ht="25.9" customHeight="1">
      <c r="B123" s="125"/>
      <c r="D123" s="126" t="s">
        <v>86</v>
      </c>
      <c r="E123" s="127" t="s">
        <v>232</v>
      </c>
      <c r="F123" s="127" t="s">
        <v>233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196</v>
      </c>
      <c r="AT123" s="133" t="s">
        <v>86</v>
      </c>
      <c r="AU123" s="133" t="s">
        <v>87</v>
      </c>
      <c r="AY123" s="126" t="s">
        <v>162</v>
      </c>
      <c r="BK123" s="134">
        <f>BK124</f>
        <v>0</v>
      </c>
    </row>
    <row r="124" spans="2:65" s="11" customFormat="1" ht="22.9" customHeight="1">
      <c r="B124" s="125"/>
      <c r="D124" s="126" t="s">
        <v>86</v>
      </c>
      <c r="E124" s="135" t="s">
        <v>234</v>
      </c>
      <c r="F124" s="135" t="s">
        <v>235</v>
      </c>
      <c r="I124" s="128"/>
      <c r="J124" s="136">
        <f>BK124</f>
        <v>0</v>
      </c>
      <c r="L124" s="125"/>
      <c r="M124" s="130"/>
      <c r="P124" s="131">
        <f>SUM(P125:P139)</f>
        <v>0</v>
      </c>
      <c r="R124" s="131">
        <f>SUM(R125:R139)</f>
        <v>0</v>
      </c>
      <c r="T124" s="132">
        <f>SUM(T125:T139)</f>
        <v>0</v>
      </c>
      <c r="AR124" s="126" t="s">
        <v>196</v>
      </c>
      <c r="AT124" s="133" t="s">
        <v>86</v>
      </c>
      <c r="AU124" s="133" t="s">
        <v>94</v>
      </c>
      <c r="AY124" s="126" t="s">
        <v>162</v>
      </c>
      <c r="BK124" s="134">
        <f>SUM(BK125:BK139)</f>
        <v>0</v>
      </c>
    </row>
    <row r="125" spans="2:65" s="1" customFormat="1" ht="16.5" customHeight="1">
      <c r="B125" s="33"/>
      <c r="C125" s="137" t="s">
        <v>94</v>
      </c>
      <c r="D125" s="137" t="s">
        <v>165</v>
      </c>
      <c r="E125" s="138" t="s">
        <v>236</v>
      </c>
      <c r="F125" s="139" t="s">
        <v>237</v>
      </c>
      <c r="G125" s="140" t="s">
        <v>238</v>
      </c>
      <c r="H125" s="141">
        <v>1</v>
      </c>
      <c r="I125" s="142"/>
      <c r="J125" s="143">
        <f>ROUND(I125*H125,2)</f>
        <v>0</v>
      </c>
      <c r="K125" s="139" t="s">
        <v>209</v>
      </c>
      <c r="L125" s="33"/>
      <c r="M125" s="144" t="s">
        <v>1</v>
      </c>
      <c r="N125" s="145" t="s">
        <v>52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239</v>
      </c>
      <c r="AT125" s="148" t="s">
        <v>165</v>
      </c>
      <c r="AU125" s="148" t="s">
        <v>96</v>
      </c>
      <c r="AY125" s="17" t="s">
        <v>162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94</v>
      </c>
      <c r="BK125" s="149">
        <f>ROUND(I125*H125,2)</f>
        <v>0</v>
      </c>
      <c r="BL125" s="17" t="s">
        <v>239</v>
      </c>
      <c r="BM125" s="148" t="s">
        <v>240</v>
      </c>
    </row>
    <row r="126" spans="2:65" s="12" customFormat="1">
      <c r="B126" s="150"/>
      <c r="D126" s="151" t="s">
        <v>172</v>
      </c>
      <c r="E126" s="152" t="s">
        <v>1</v>
      </c>
      <c r="F126" s="153" t="s">
        <v>241</v>
      </c>
      <c r="H126" s="152" t="s">
        <v>1</v>
      </c>
      <c r="I126" s="154"/>
      <c r="L126" s="150"/>
      <c r="M126" s="155"/>
      <c r="T126" s="156"/>
      <c r="AT126" s="152" t="s">
        <v>172</v>
      </c>
      <c r="AU126" s="152" t="s">
        <v>96</v>
      </c>
      <c r="AV126" s="12" t="s">
        <v>94</v>
      </c>
      <c r="AW126" s="12" t="s">
        <v>42</v>
      </c>
      <c r="AX126" s="12" t="s">
        <v>87</v>
      </c>
      <c r="AY126" s="152" t="s">
        <v>162</v>
      </c>
    </row>
    <row r="127" spans="2:65" s="12" customFormat="1">
      <c r="B127" s="150"/>
      <c r="D127" s="151" t="s">
        <v>172</v>
      </c>
      <c r="E127" s="152" t="s">
        <v>1</v>
      </c>
      <c r="F127" s="153" t="s">
        <v>242</v>
      </c>
      <c r="H127" s="152" t="s">
        <v>1</v>
      </c>
      <c r="I127" s="154"/>
      <c r="L127" s="150"/>
      <c r="M127" s="155"/>
      <c r="T127" s="156"/>
      <c r="AT127" s="152" t="s">
        <v>172</v>
      </c>
      <c r="AU127" s="152" t="s">
        <v>96</v>
      </c>
      <c r="AV127" s="12" t="s">
        <v>94</v>
      </c>
      <c r="AW127" s="12" t="s">
        <v>42</v>
      </c>
      <c r="AX127" s="12" t="s">
        <v>87</v>
      </c>
      <c r="AY127" s="152" t="s">
        <v>162</v>
      </c>
    </row>
    <row r="128" spans="2:65" s="12" customFormat="1">
      <c r="B128" s="150"/>
      <c r="D128" s="151" t="s">
        <v>172</v>
      </c>
      <c r="E128" s="152" t="s">
        <v>1</v>
      </c>
      <c r="F128" s="153" t="s">
        <v>243</v>
      </c>
      <c r="H128" s="152" t="s">
        <v>1</v>
      </c>
      <c r="I128" s="154"/>
      <c r="L128" s="150"/>
      <c r="M128" s="155"/>
      <c r="T128" s="156"/>
      <c r="AT128" s="152" t="s">
        <v>172</v>
      </c>
      <c r="AU128" s="152" t="s">
        <v>96</v>
      </c>
      <c r="AV128" s="12" t="s">
        <v>94</v>
      </c>
      <c r="AW128" s="12" t="s">
        <v>42</v>
      </c>
      <c r="AX128" s="12" t="s">
        <v>87</v>
      </c>
      <c r="AY128" s="152" t="s">
        <v>162</v>
      </c>
    </row>
    <row r="129" spans="2:65" s="12" customFormat="1">
      <c r="B129" s="150"/>
      <c r="D129" s="151" t="s">
        <v>172</v>
      </c>
      <c r="E129" s="152" t="s">
        <v>1</v>
      </c>
      <c r="F129" s="153" t="s">
        <v>244</v>
      </c>
      <c r="H129" s="152" t="s">
        <v>1</v>
      </c>
      <c r="I129" s="154"/>
      <c r="L129" s="150"/>
      <c r="M129" s="155"/>
      <c r="T129" s="156"/>
      <c r="AT129" s="152" t="s">
        <v>172</v>
      </c>
      <c r="AU129" s="152" t="s">
        <v>96</v>
      </c>
      <c r="AV129" s="12" t="s">
        <v>94</v>
      </c>
      <c r="AW129" s="12" t="s">
        <v>42</v>
      </c>
      <c r="AX129" s="12" t="s">
        <v>87</v>
      </c>
      <c r="AY129" s="152" t="s">
        <v>162</v>
      </c>
    </row>
    <row r="130" spans="2:65" s="13" customFormat="1">
      <c r="B130" s="157"/>
      <c r="D130" s="151" t="s">
        <v>172</v>
      </c>
      <c r="E130" s="158" t="s">
        <v>1</v>
      </c>
      <c r="F130" s="159" t="s">
        <v>245</v>
      </c>
      <c r="H130" s="160">
        <v>1</v>
      </c>
      <c r="I130" s="161"/>
      <c r="L130" s="157"/>
      <c r="M130" s="162"/>
      <c r="T130" s="163"/>
      <c r="AT130" s="158" t="s">
        <v>172</v>
      </c>
      <c r="AU130" s="158" t="s">
        <v>96</v>
      </c>
      <c r="AV130" s="13" t="s">
        <v>96</v>
      </c>
      <c r="AW130" s="13" t="s">
        <v>42</v>
      </c>
      <c r="AX130" s="13" t="s">
        <v>94</v>
      </c>
      <c r="AY130" s="158" t="s">
        <v>162</v>
      </c>
    </row>
    <row r="131" spans="2:65" s="1" customFormat="1" ht="16.5" customHeight="1">
      <c r="B131" s="33"/>
      <c r="C131" s="137" t="s">
        <v>96</v>
      </c>
      <c r="D131" s="137" t="s">
        <v>165</v>
      </c>
      <c r="E131" s="138" t="s">
        <v>246</v>
      </c>
      <c r="F131" s="139" t="s">
        <v>247</v>
      </c>
      <c r="G131" s="140" t="s">
        <v>238</v>
      </c>
      <c r="H131" s="141">
        <v>1</v>
      </c>
      <c r="I131" s="142"/>
      <c r="J131" s="143">
        <f>ROUND(I131*H131,2)</f>
        <v>0</v>
      </c>
      <c r="K131" s="139" t="s">
        <v>209</v>
      </c>
      <c r="L131" s="33"/>
      <c r="M131" s="144" t="s">
        <v>1</v>
      </c>
      <c r="N131" s="145" t="s">
        <v>52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239</v>
      </c>
      <c r="AT131" s="148" t="s">
        <v>165</v>
      </c>
      <c r="AU131" s="148" t="s">
        <v>96</v>
      </c>
      <c r="AY131" s="17" t="s">
        <v>162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94</v>
      </c>
      <c r="BK131" s="149">
        <f>ROUND(I131*H131,2)</f>
        <v>0</v>
      </c>
      <c r="BL131" s="17" t="s">
        <v>239</v>
      </c>
      <c r="BM131" s="148" t="s">
        <v>248</v>
      </c>
    </row>
    <row r="132" spans="2:65" s="12" customFormat="1">
      <c r="B132" s="150"/>
      <c r="D132" s="151" t="s">
        <v>172</v>
      </c>
      <c r="E132" s="152" t="s">
        <v>1</v>
      </c>
      <c r="F132" s="153" t="s">
        <v>249</v>
      </c>
      <c r="H132" s="152" t="s">
        <v>1</v>
      </c>
      <c r="I132" s="154"/>
      <c r="L132" s="150"/>
      <c r="M132" s="155"/>
      <c r="T132" s="156"/>
      <c r="AT132" s="152" t="s">
        <v>172</v>
      </c>
      <c r="AU132" s="152" t="s">
        <v>96</v>
      </c>
      <c r="AV132" s="12" t="s">
        <v>94</v>
      </c>
      <c r="AW132" s="12" t="s">
        <v>42</v>
      </c>
      <c r="AX132" s="12" t="s">
        <v>87</v>
      </c>
      <c r="AY132" s="152" t="s">
        <v>162</v>
      </c>
    </row>
    <row r="133" spans="2:65" s="13" customFormat="1">
      <c r="B133" s="157"/>
      <c r="D133" s="151" t="s">
        <v>172</v>
      </c>
      <c r="E133" s="158" t="s">
        <v>1</v>
      </c>
      <c r="F133" s="159" t="s">
        <v>94</v>
      </c>
      <c r="H133" s="160">
        <v>1</v>
      </c>
      <c r="I133" s="161"/>
      <c r="L133" s="157"/>
      <c r="M133" s="162"/>
      <c r="T133" s="163"/>
      <c r="AT133" s="158" t="s">
        <v>172</v>
      </c>
      <c r="AU133" s="158" t="s">
        <v>96</v>
      </c>
      <c r="AV133" s="13" t="s">
        <v>96</v>
      </c>
      <c r="AW133" s="13" t="s">
        <v>42</v>
      </c>
      <c r="AX133" s="13" t="s">
        <v>94</v>
      </c>
      <c r="AY133" s="158" t="s">
        <v>162</v>
      </c>
    </row>
    <row r="134" spans="2:65" s="1" customFormat="1" ht="16.5" customHeight="1">
      <c r="B134" s="33"/>
      <c r="C134" s="137" t="s">
        <v>186</v>
      </c>
      <c r="D134" s="137" t="s">
        <v>165</v>
      </c>
      <c r="E134" s="138" t="s">
        <v>250</v>
      </c>
      <c r="F134" s="139" t="s">
        <v>251</v>
      </c>
      <c r="G134" s="140" t="s">
        <v>238</v>
      </c>
      <c r="H134" s="141">
        <v>1</v>
      </c>
      <c r="I134" s="142"/>
      <c r="J134" s="143">
        <f>ROUND(I134*H134,2)</f>
        <v>0</v>
      </c>
      <c r="K134" s="139" t="s">
        <v>209</v>
      </c>
      <c r="L134" s="33"/>
      <c r="M134" s="144" t="s">
        <v>1</v>
      </c>
      <c r="N134" s="145" t="s">
        <v>52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239</v>
      </c>
      <c r="AT134" s="148" t="s">
        <v>165</v>
      </c>
      <c r="AU134" s="148" t="s">
        <v>96</v>
      </c>
      <c r="AY134" s="17" t="s">
        <v>162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94</v>
      </c>
      <c r="BK134" s="149">
        <f>ROUND(I134*H134,2)</f>
        <v>0</v>
      </c>
      <c r="BL134" s="17" t="s">
        <v>239</v>
      </c>
      <c r="BM134" s="148" t="s">
        <v>252</v>
      </c>
    </row>
    <row r="135" spans="2:65" s="13" customFormat="1">
      <c r="B135" s="157"/>
      <c r="D135" s="151" t="s">
        <v>172</v>
      </c>
      <c r="E135" s="158" t="s">
        <v>1</v>
      </c>
      <c r="F135" s="159" t="s">
        <v>253</v>
      </c>
      <c r="H135" s="160">
        <v>1</v>
      </c>
      <c r="I135" s="161"/>
      <c r="L135" s="157"/>
      <c r="M135" s="162"/>
      <c r="T135" s="163"/>
      <c r="AT135" s="158" t="s">
        <v>172</v>
      </c>
      <c r="AU135" s="158" t="s">
        <v>96</v>
      </c>
      <c r="AV135" s="13" t="s">
        <v>96</v>
      </c>
      <c r="AW135" s="13" t="s">
        <v>42</v>
      </c>
      <c r="AX135" s="13" t="s">
        <v>94</v>
      </c>
      <c r="AY135" s="158" t="s">
        <v>162</v>
      </c>
    </row>
    <row r="136" spans="2:65" s="1" customFormat="1" ht="16.5" customHeight="1">
      <c r="B136" s="33"/>
      <c r="C136" s="137" t="s">
        <v>170</v>
      </c>
      <c r="D136" s="137" t="s">
        <v>165</v>
      </c>
      <c r="E136" s="138" t="s">
        <v>254</v>
      </c>
      <c r="F136" s="139" t="s">
        <v>255</v>
      </c>
      <c r="G136" s="140" t="s">
        <v>238</v>
      </c>
      <c r="H136" s="141">
        <v>1</v>
      </c>
      <c r="I136" s="142"/>
      <c r="J136" s="143">
        <f>ROUND(I136*H136,2)</f>
        <v>0</v>
      </c>
      <c r="K136" s="139" t="s">
        <v>209</v>
      </c>
      <c r="L136" s="33"/>
      <c r="M136" s="144" t="s">
        <v>1</v>
      </c>
      <c r="N136" s="145" t="s">
        <v>52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239</v>
      </c>
      <c r="AT136" s="148" t="s">
        <v>165</v>
      </c>
      <c r="AU136" s="148" t="s">
        <v>96</v>
      </c>
      <c r="AY136" s="17" t="s">
        <v>162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94</v>
      </c>
      <c r="BK136" s="149">
        <f>ROUND(I136*H136,2)</f>
        <v>0</v>
      </c>
      <c r="BL136" s="17" t="s">
        <v>239</v>
      </c>
      <c r="BM136" s="148" t="s">
        <v>256</v>
      </c>
    </row>
    <row r="137" spans="2:65" s="12" customFormat="1">
      <c r="B137" s="150"/>
      <c r="D137" s="151" t="s">
        <v>172</v>
      </c>
      <c r="E137" s="152" t="s">
        <v>1</v>
      </c>
      <c r="F137" s="153" t="s">
        <v>257</v>
      </c>
      <c r="H137" s="152" t="s">
        <v>1</v>
      </c>
      <c r="I137" s="154"/>
      <c r="L137" s="150"/>
      <c r="M137" s="155"/>
      <c r="T137" s="156"/>
      <c r="AT137" s="152" t="s">
        <v>172</v>
      </c>
      <c r="AU137" s="152" t="s">
        <v>96</v>
      </c>
      <c r="AV137" s="12" t="s">
        <v>94</v>
      </c>
      <c r="AW137" s="12" t="s">
        <v>42</v>
      </c>
      <c r="AX137" s="12" t="s">
        <v>87</v>
      </c>
      <c r="AY137" s="152" t="s">
        <v>162</v>
      </c>
    </row>
    <row r="138" spans="2:65" s="12" customFormat="1">
      <c r="B138" s="150"/>
      <c r="D138" s="151" t="s">
        <v>172</v>
      </c>
      <c r="E138" s="152" t="s">
        <v>1</v>
      </c>
      <c r="F138" s="153" t="s">
        <v>258</v>
      </c>
      <c r="H138" s="152" t="s">
        <v>1</v>
      </c>
      <c r="I138" s="154"/>
      <c r="L138" s="150"/>
      <c r="M138" s="155"/>
      <c r="T138" s="156"/>
      <c r="AT138" s="152" t="s">
        <v>172</v>
      </c>
      <c r="AU138" s="152" t="s">
        <v>96</v>
      </c>
      <c r="AV138" s="12" t="s">
        <v>94</v>
      </c>
      <c r="AW138" s="12" t="s">
        <v>42</v>
      </c>
      <c r="AX138" s="12" t="s">
        <v>87</v>
      </c>
      <c r="AY138" s="152" t="s">
        <v>162</v>
      </c>
    </row>
    <row r="139" spans="2:65" s="13" customFormat="1">
      <c r="B139" s="157"/>
      <c r="D139" s="151" t="s">
        <v>172</v>
      </c>
      <c r="E139" s="158" t="s">
        <v>1</v>
      </c>
      <c r="F139" s="159" t="s">
        <v>259</v>
      </c>
      <c r="H139" s="160">
        <v>1</v>
      </c>
      <c r="I139" s="161"/>
      <c r="L139" s="157"/>
      <c r="M139" s="181"/>
      <c r="N139" s="182"/>
      <c r="O139" s="182"/>
      <c r="P139" s="182"/>
      <c r="Q139" s="182"/>
      <c r="R139" s="182"/>
      <c r="S139" s="182"/>
      <c r="T139" s="183"/>
      <c r="AT139" s="158" t="s">
        <v>172</v>
      </c>
      <c r="AU139" s="158" t="s">
        <v>96</v>
      </c>
      <c r="AV139" s="13" t="s">
        <v>96</v>
      </c>
      <c r="AW139" s="13" t="s">
        <v>42</v>
      </c>
      <c r="AX139" s="13" t="s">
        <v>94</v>
      </c>
      <c r="AY139" s="158" t="s">
        <v>162</v>
      </c>
    </row>
    <row r="140" spans="2:65" s="1" customFormat="1" ht="6.95" customHeight="1"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33"/>
    </row>
  </sheetData>
  <sheetProtection algorithmName="SHA-512" hashValue="ZVq1hw40bmLLENZumyeLw9Tc/NuEjhqBn5gs4spNf9V89JAQ8QUjJ22bYWnd/ELOB3lnZVYWYNDlcHQKx0SVvQ==" saltValue="+Qtxw4KwhRSAZtcJsGu/7sFTjHS1P8S0Kjam9m6gMXXOb93hXGlzoLDGzB/AipqaLWWM3phnjb7kD0wY5S+WQg==" spinCount="100000" sheet="1" objects="1" scenarios="1" formatColumns="0" formatRows="0" autoFilter="0"/>
  <autoFilter ref="C121:K139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2"/>
  <sheetViews>
    <sheetView showGridLines="0" workbookViewId="0">
      <selection activeCell="BE5" sqref="BE5:BE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110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134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4" t="str">
        <f>'Rekapitulace stavby'!K6</f>
        <v>MĚSTO ŠTERNBERK - CYKLISTICKÉ KOMUNIKACE - dělené výdaje - ÚSEK 5</v>
      </c>
      <c r="F7" s="245"/>
      <c r="G7" s="245"/>
      <c r="H7" s="245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3"/>
      <c r="E9" s="244" t="s">
        <v>260</v>
      </c>
      <c r="F9" s="243"/>
      <c r="G9" s="243"/>
      <c r="H9" s="243"/>
      <c r="L9" s="33"/>
    </row>
    <row r="10" spans="2:46" s="1" customFormat="1" ht="12" customHeight="1">
      <c r="B10" s="33"/>
      <c r="D10" s="27" t="s">
        <v>137</v>
      </c>
      <c r="L10" s="33"/>
    </row>
    <row r="11" spans="2:46" s="1" customFormat="1" ht="16.5" customHeight="1">
      <c r="B11" s="33"/>
      <c r="E11" s="227" t="s">
        <v>261</v>
      </c>
      <c r="F11" s="243"/>
      <c r="G11" s="243"/>
      <c r="H11" s="243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24. 4. 2025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6" t="str">
        <f>'Rekapitulace stavby'!E14</f>
        <v>Vyplň údaj</v>
      </c>
      <c r="F20" s="233"/>
      <c r="G20" s="233"/>
      <c r="H20" s="23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37" t="s">
        <v>1</v>
      </c>
      <c r="F29" s="237"/>
      <c r="G29" s="237"/>
      <c r="H29" s="237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ROUND(J122,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6">
        <f>ROUND((SUM(BE122:BE131)),  2)</f>
        <v>0</v>
      </c>
      <c r="I35" s="97">
        <v>0.21</v>
      </c>
      <c r="J35" s="86">
        <f>ROUND(((SUM(BE122:BE131))*I35),  2)</f>
        <v>0</v>
      </c>
      <c r="L35" s="33"/>
    </row>
    <row r="36" spans="2:12" s="1" customFormat="1" ht="14.45" customHeight="1">
      <c r="B36" s="33"/>
      <c r="E36" s="27" t="s">
        <v>53</v>
      </c>
      <c r="F36" s="86">
        <f>ROUND((SUM(BF122:BF131)),  2)</f>
        <v>0</v>
      </c>
      <c r="I36" s="97">
        <v>0.15</v>
      </c>
      <c r="J36" s="86">
        <f>ROUND(((SUM(BF122:BF131))*I36),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6">
        <f>ROUND((SUM(BG122:BG131)),  2)</f>
        <v>0</v>
      </c>
      <c r="I37" s="97">
        <v>0.21</v>
      </c>
      <c r="J37" s="86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6">
        <f>ROUND((SUM(BH122:BH131)),  2)</f>
        <v>0</v>
      </c>
      <c r="I38" s="97">
        <v>0.15</v>
      </c>
      <c r="J38" s="86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6">
        <f>ROUND((SUM(BI122:BI131)),  2)</f>
        <v>0</v>
      </c>
      <c r="I39" s="97">
        <v>0</v>
      </c>
      <c r="J39" s="86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139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4" t="str">
        <f>E7</f>
        <v>MĚSTO ŠTERNBERK - CYKLISTICKÉ KOMUNIKACE - dělené výdaje - ÚSEK 5</v>
      </c>
      <c r="F85" s="245"/>
      <c r="G85" s="245"/>
      <c r="H85" s="245"/>
      <c r="L85" s="33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3"/>
      <c r="E87" s="244" t="s">
        <v>260</v>
      </c>
      <c r="F87" s="243"/>
      <c r="G87" s="243"/>
      <c r="H87" s="243"/>
      <c r="L87" s="33"/>
    </row>
    <row r="88" spans="2:12" s="1" customFormat="1" ht="12" customHeight="1">
      <c r="B88" s="33"/>
      <c r="C88" s="27" t="s">
        <v>137</v>
      </c>
      <c r="L88" s="33"/>
    </row>
    <row r="89" spans="2:12" s="1" customFormat="1" ht="16.5" customHeight="1">
      <c r="B89" s="33"/>
      <c r="E89" s="227" t="str">
        <f>E11</f>
        <v>VON-B - VEDLEJŠÍ A OSTATNÍ NÁKLADY  - doprovodná část</v>
      </c>
      <c r="F89" s="243"/>
      <c r="G89" s="243"/>
      <c r="H89" s="243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ŠTERNBERK. ul. Olomoucká</v>
      </c>
      <c r="I91" s="27" t="s">
        <v>24</v>
      </c>
      <c r="J91" s="53" t="str">
        <f>IF(J14="","",J14)</f>
        <v>24. 4. 2025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Město Šternberk, Horní nám.16, 785 01 Šternberk</v>
      </c>
      <c r="I93" s="27" t="s">
        <v>38</v>
      </c>
      <c r="J93" s="31" t="str">
        <f>E23</f>
        <v>EPROJEKT s.r.o., Na Hrázi 781/15, Přerov I-Město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140</v>
      </c>
      <c r="D96" s="98"/>
      <c r="E96" s="98"/>
      <c r="F96" s="98"/>
      <c r="G96" s="98"/>
      <c r="H96" s="98"/>
      <c r="I96" s="98"/>
      <c r="J96" s="107" t="s">
        <v>141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142</v>
      </c>
      <c r="J98" s="67">
        <f>J122</f>
        <v>0</v>
      </c>
      <c r="L98" s="33"/>
      <c r="AU98" s="17" t="s">
        <v>143</v>
      </c>
    </row>
    <row r="99" spans="2:47" s="8" customFormat="1" ht="24.95" customHeight="1">
      <c r="B99" s="109"/>
      <c r="D99" s="110" t="s">
        <v>262</v>
      </c>
      <c r="E99" s="111"/>
      <c r="F99" s="111"/>
      <c r="G99" s="111"/>
      <c r="H99" s="111"/>
      <c r="I99" s="111"/>
      <c r="J99" s="112">
        <f>J123</f>
        <v>0</v>
      </c>
      <c r="L99" s="109"/>
    </row>
    <row r="100" spans="2:47" s="9" customFormat="1" ht="19.899999999999999" customHeight="1">
      <c r="B100" s="113"/>
      <c r="D100" s="114" t="s">
        <v>263</v>
      </c>
      <c r="E100" s="115"/>
      <c r="F100" s="115"/>
      <c r="G100" s="115"/>
      <c r="H100" s="115"/>
      <c r="I100" s="115"/>
      <c r="J100" s="116">
        <f>J124</f>
        <v>0</v>
      </c>
      <c r="L100" s="113"/>
    </row>
    <row r="101" spans="2:47" s="1" customFormat="1" ht="21.75" customHeight="1">
      <c r="B101" s="33"/>
      <c r="L101" s="33"/>
    </row>
    <row r="102" spans="2:47" s="1" customFormat="1" ht="6.95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3"/>
    </row>
    <row r="106" spans="2:47" s="1" customFormat="1" ht="6.95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3"/>
    </row>
    <row r="107" spans="2:47" s="1" customFormat="1" ht="24.95" customHeight="1">
      <c r="B107" s="33"/>
      <c r="C107" s="21" t="s">
        <v>147</v>
      </c>
      <c r="L107" s="33"/>
    </row>
    <row r="108" spans="2:47" s="1" customFormat="1" ht="6.95" customHeight="1">
      <c r="B108" s="33"/>
      <c r="L108" s="33"/>
    </row>
    <row r="109" spans="2:47" s="1" customFormat="1" ht="12" customHeight="1">
      <c r="B109" s="33"/>
      <c r="C109" s="27" t="s">
        <v>16</v>
      </c>
      <c r="L109" s="33"/>
    </row>
    <row r="110" spans="2:47" s="1" customFormat="1" ht="16.5" customHeight="1">
      <c r="B110" s="33"/>
      <c r="E110" s="244" t="str">
        <f>E7</f>
        <v>MĚSTO ŠTERNBERK - CYKLISTICKÉ KOMUNIKACE - dělené výdaje - ÚSEK 5</v>
      </c>
      <c r="F110" s="245"/>
      <c r="G110" s="245"/>
      <c r="H110" s="245"/>
      <c r="L110" s="33"/>
    </row>
    <row r="111" spans="2:47" ht="12" customHeight="1">
      <c r="B111" s="20"/>
      <c r="C111" s="27" t="s">
        <v>135</v>
      </c>
      <c r="L111" s="20"/>
    </row>
    <row r="112" spans="2:47" s="1" customFormat="1" ht="16.5" customHeight="1">
      <c r="B112" s="33"/>
      <c r="E112" s="244" t="s">
        <v>260</v>
      </c>
      <c r="F112" s="243"/>
      <c r="G112" s="243"/>
      <c r="H112" s="243"/>
      <c r="L112" s="33"/>
    </row>
    <row r="113" spans="2:65" s="1" customFormat="1" ht="12" customHeight="1">
      <c r="B113" s="33"/>
      <c r="C113" s="27" t="s">
        <v>137</v>
      </c>
      <c r="L113" s="33"/>
    </row>
    <row r="114" spans="2:65" s="1" customFormat="1" ht="16.5" customHeight="1">
      <c r="B114" s="33"/>
      <c r="E114" s="227" t="str">
        <f>E11</f>
        <v>VON-B - VEDLEJŠÍ A OSTATNÍ NÁKLADY  - doprovodná část</v>
      </c>
      <c r="F114" s="243"/>
      <c r="G114" s="243"/>
      <c r="H114" s="243"/>
      <c r="L114" s="33"/>
    </row>
    <row r="115" spans="2:65" s="1" customFormat="1" ht="6.95" customHeight="1">
      <c r="B115" s="33"/>
      <c r="L115" s="33"/>
    </row>
    <row r="116" spans="2:65" s="1" customFormat="1" ht="12" customHeight="1">
      <c r="B116" s="33"/>
      <c r="C116" s="27" t="s">
        <v>22</v>
      </c>
      <c r="F116" s="25" t="str">
        <f>F14</f>
        <v>ŠTERNBERK. ul. Olomoucká</v>
      </c>
      <c r="I116" s="27" t="s">
        <v>24</v>
      </c>
      <c r="J116" s="53" t="str">
        <f>IF(J14="","",J14)</f>
        <v>24. 4. 2025</v>
      </c>
      <c r="L116" s="33"/>
    </row>
    <row r="117" spans="2:65" s="1" customFormat="1" ht="6.95" customHeight="1">
      <c r="B117" s="33"/>
      <c r="L117" s="33"/>
    </row>
    <row r="118" spans="2:65" s="1" customFormat="1" ht="40.15" customHeight="1">
      <c r="B118" s="33"/>
      <c r="C118" s="27" t="s">
        <v>30</v>
      </c>
      <c r="F118" s="25" t="str">
        <f>E17</f>
        <v>Město Šternberk, Horní nám.16, 785 01 Šternberk</v>
      </c>
      <c r="I118" s="27" t="s">
        <v>38</v>
      </c>
      <c r="J118" s="31" t="str">
        <f>E23</f>
        <v>EPROJEKT s.r.o., Na Hrázi 781/15, Přerov I-Město</v>
      </c>
      <c r="L118" s="33"/>
    </row>
    <row r="119" spans="2:65" s="1" customFormat="1" ht="15.2" customHeight="1">
      <c r="B119" s="33"/>
      <c r="C119" s="27" t="s">
        <v>36</v>
      </c>
      <c r="F119" s="25" t="str">
        <f>IF(E20="","",E20)</f>
        <v>Vyplň údaj</v>
      </c>
      <c r="I119" s="27" t="s">
        <v>43</v>
      </c>
      <c r="J119" s="31" t="str">
        <f>E26</f>
        <v xml:space="preserve"> 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7"/>
      <c r="C121" s="118" t="s">
        <v>148</v>
      </c>
      <c r="D121" s="119" t="s">
        <v>72</v>
      </c>
      <c r="E121" s="119" t="s">
        <v>68</v>
      </c>
      <c r="F121" s="119" t="s">
        <v>69</v>
      </c>
      <c r="G121" s="119" t="s">
        <v>149</v>
      </c>
      <c r="H121" s="119" t="s">
        <v>150</v>
      </c>
      <c r="I121" s="119" t="s">
        <v>151</v>
      </c>
      <c r="J121" s="119" t="s">
        <v>141</v>
      </c>
      <c r="K121" s="120" t="s">
        <v>152</v>
      </c>
      <c r="L121" s="117"/>
      <c r="M121" s="60" t="s">
        <v>1</v>
      </c>
      <c r="N121" s="61" t="s">
        <v>51</v>
      </c>
      <c r="O121" s="61" t="s">
        <v>153</v>
      </c>
      <c r="P121" s="61" t="s">
        <v>154</v>
      </c>
      <c r="Q121" s="61" t="s">
        <v>155</v>
      </c>
      <c r="R121" s="61" t="s">
        <v>156</v>
      </c>
      <c r="S121" s="61" t="s">
        <v>157</v>
      </c>
      <c r="T121" s="62" t="s">
        <v>158</v>
      </c>
    </row>
    <row r="122" spans="2:65" s="1" customFormat="1" ht="22.9" customHeight="1">
      <c r="B122" s="33"/>
      <c r="C122" s="65" t="s">
        <v>159</v>
      </c>
      <c r="J122" s="121">
        <f>BK122</f>
        <v>0</v>
      </c>
      <c r="L122" s="33"/>
      <c r="M122" s="63"/>
      <c r="N122" s="54"/>
      <c r="O122" s="54"/>
      <c r="P122" s="122">
        <f>P123</f>
        <v>0</v>
      </c>
      <c r="Q122" s="54"/>
      <c r="R122" s="122">
        <f>R123</f>
        <v>0.80400000000000005</v>
      </c>
      <c r="S122" s="54"/>
      <c r="T122" s="123">
        <f>T123</f>
        <v>0</v>
      </c>
      <c r="AT122" s="17" t="s">
        <v>86</v>
      </c>
      <c r="AU122" s="17" t="s">
        <v>143</v>
      </c>
      <c r="BK122" s="124">
        <f>BK123</f>
        <v>0</v>
      </c>
    </row>
    <row r="123" spans="2:65" s="11" customFormat="1" ht="25.9" customHeight="1">
      <c r="B123" s="125"/>
      <c r="D123" s="126" t="s">
        <v>86</v>
      </c>
      <c r="E123" s="127" t="s">
        <v>264</v>
      </c>
      <c r="F123" s="127" t="s">
        <v>265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0.80400000000000005</v>
      </c>
      <c r="T123" s="132">
        <f>T124</f>
        <v>0</v>
      </c>
      <c r="AR123" s="126" t="s">
        <v>170</v>
      </c>
      <c r="AT123" s="133" t="s">
        <v>86</v>
      </c>
      <c r="AU123" s="133" t="s">
        <v>87</v>
      </c>
      <c r="AY123" s="126" t="s">
        <v>162</v>
      </c>
      <c r="BK123" s="134">
        <f>BK124</f>
        <v>0</v>
      </c>
    </row>
    <row r="124" spans="2:65" s="11" customFormat="1" ht="22.9" customHeight="1">
      <c r="B124" s="125"/>
      <c r="D124" s="126" t="s">
        <v>86</v>
      </c>
      <c r="E124" s="135" t="s">
        <v>266</v>
      </c>
      <c r="F124" s="135" t="s">
        <v>267</v>
      </c>
      <c r="I124" s="128"/>
      <c r="J124" s="136">
        <f>BK124</f>
        <v>0</v>
      </c>
      <c r="L124" s="125"/>
      <c r="M124" s="130"/>
      <c r="P124" s="131">
        <f>SUM(P125:P131)</f>
        <v>0</v>
      </c>
      <c r="R124" s="131">
        <f>SUM(R125:R131)</f>
        <v>0.80400000000000005</v>
      </c>
      <c r="T124" s="132">
        <f>SUM(T125:T131)</f>
        <v>0</v>
      </c>
      <c r="AR124" s="126" t="s">
        <v>170</v>
      </c>
      <c r="AT124" s="133" t="s">
        <v>86</v>
      </c>
      <c r="AU124" s="133" t="s">
        <v>94</v>
      </c>
      <c r="AY124" s="126" t="s">
        <v>162</v>
      </c>
      <c r="BK124" s="134">
        <f>SUM(BK125:BK131)</f>
        <v>0</v>
      </c>
    </row>
    <row r="125" spans="2:65" s="1" customFormat="1" ht="33" customHeight="1">
      <c r="B125" s="33"/>
      <c r="C125" s="137" t="s">
        <v>94</v>
      </c>
      <c r="D125" s="137" t="s">
        <v>165</v>
      </c>
      <c r="E125" s="138" t="s">
        <v>268</v>
      </c>
      <c r="F125" s="139" t="s">
        <v>269</v>
      </c>
      <c r="G125" s="140" t="s">
        <v>238</v>
      </c>
      <c r="H125" s="141">
        <v>1</v>
      </c>
      <c r="I125" s="142"/>
      <c r="J125" s="143">
        <f>ROUND(I125*H125,2)</f>
        <v>0</v>
      </c>
      <c r="K125" s="139" t="s">
        <v>209</v>
      </c>
      <c r="L125" s="33"/>
      <c r="M125" s="144" t="s">
        <v>1</v>
      </c>
      <c r="N125" s="145" t="s">
        <v>52</v>
      </c>
      <c r="P125" s="146">
        <f>O125*H125</f>
        <v>0</v>
      </c>
      <c r="Q125" s="146">
        <v>0.80400000000000005</v>
      </c>
      <c r="R125" s="146">
        <f>Q125*H125</f>
        <v>0.80400000000000005</v>
      </c>
      <c r="S125" s="146">
        <v>0</v>
      </c>
      <c r="T125" s="147">
        <f>S125*H125</f>
        <v>0</v>
      </c>
      <c r="AR125" s="148" t="s">
        <v>270</v>
      </c>
      <c r="AT125" s="148" t="s">
        <v>165</v>
      </c>
      <c r="AU125" s="148" t="s">
        <v>96</v>
      </c>
      <c r="AY125" s="17" t="s">
        <v>162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94</v>
      </c>
      <c r="BK125" s="149">
        <f>ROUND(I125*H125,2)</f>
        <v>0</v>
      </c>
      <c r="BL125" s="17" t="s">
        <v>270</v>
      </c>
      <c r="BM125" s="148" t="s">
        <v>271</v>
      </c>
    </row>
    <row r="126" spans="2:65" s="12" customFormat="1">
      <c r="B126" s="150"/>
      <c r="D126" s="151" t="s">
        <v>172</v>
      </c>
      <c r="E126" s="152" t="s">
        <v>1</v>
      </c>
      <c r="F126" s="153" t="s">
        <v>272</v>
      </c>
      <c r="H126" s="152" t="s">
        <v>1</v>
      </c>
      <c r="I126" s="154"/>
      <c r="L126" s="150"/>
      <c r="M126" s="155"/>
      <c r="T126" s="156"/>
      <c r="AT126" s="152" t="s">
        <v>172</v>
      </c>
      <c r="AU126" s="152" t="s">
        <v>96</v>
      </c>
      <c r="AV126" s="12" t="s">
        <v>94</v>
      </c>
      <c r="AW126" s="12" t="s">
        <v>42</v>
      </c>
      <c r="AX126" s="12" t="s">
        <v>87</v>
      </c>
      <c r="AY126" s="152" t="s">
        <v>162</v>
      </c>
    </row>
    <row r="127" spans="2:65" s="12" customFormat="1">
      <c r="B127" s="150"/>
      <c r="D127" s="151" t="s">
        <v>172</v>
      </c>
      <c r="E127" s="152" t="s">
        <v>1</v>
      </c>
      <c r="F127" s="153" t="s">
        <v>273</v>
      </c>
      <c r="H127" s="152" t="s">
        <v>1</v>
      </c>
      <c r="I127" s="154"/>
      <c r="L127" s="150"/>
      <c r="M127" s="155"/>
      <c r="T127" s="156"/>
      <c r="AT127" s="152" t="s">
        <v>172</v>
      </c>
      <c r="AU127" s="152" t="s">
        <v>96</v>
      </c>
      <c r="AV127" s="12" t="s">
        <v>94</v>
      </c>
      <c r="AW127" s="12" t="s">
        <v>42</v>
      </c>
      <c r="AX127" s="12" t="s">
        <v>87</v>
      </c>
      <c r="AY127" s="152" t="s">
        <v>162</v>
      </c>
    </row>
    <row r="128" spans="2:65" s="12" customFormat="1">
      <c r="B128" s="150"/>
      <c r="D128" s="151" t="s">
        <v>172</v>
      </c>
      <c r="E128" s="152" t="s">
        <v>1</v>
      </c>
      <c r="F128" s="153" t="s">
        <v>274</v>
      </c>
      <c r="H128" s="152" t="s">
        <v>1</v>
      </c>
      <c r="I128" s="154"/>
      <c r="L128" s="150"/>
      <c r="M128" s="155"/>
      <c r="T128" s="156"/>
      <c r="AT128" s="152" t="s">
        <v>172</v>
      </c>
      <c r="AU128" s="152" t="s">
        <v>96</v>
      </c>
      <c r="AV128" s="12" t="s">
        <v>94</v>
      </c>
      <c r="AW128" s="12" t="s">
        <v>42</v>
      </c>
      <c r="AX128" s="12" t="s">
        <v>87</v>
      </c>
      <c r="AY128" s="152" t="s">
        <v>162</v>
      </c>
    </row>
    <row r="129" spans="2:51" s="12" customFormat="1">
      <c r="B129" s="150"/>
      <c r="D129" s="151" t="s">
        <v>172</v>
      </c>
      <c r="E129" s="152" t="s">
        <v>1</v>
      </c>
      <c r="F129" s="153" t="s">
        <v>275</v>
      </c>
      <c r="H129" s="152" t="s">
        <v>1</v>
      </c>
      <c r="I129" s="154"/>
      <c r="L129" s="150"/>
      <c r="M129" s="155"/>
      <c r="T129" s="156"/>
      <c r="AT129" s="152" t="s">
        <v>172</v>
      </c>
      <c r="AU129" s="152" t="s">
        <v>96</v>
      </c>
      <c r="AV129" s="12" t="s">
        <v>94</v>
      </c>
      <c r="AW129" s="12" t="s">
        <v>42</v>
      </c>
      <c r="AX129" s="12" t="s">
        <v>87</v>
      </c>
      <c r="AY129" s="152" t="s">
        <v>162</v>
      </c>
    </row>
    <row r="130" spans="2:51" s="13" customFormat="1">
      <c r="B130" s="157"/>
      <c r="D130" s="151" t="s">
        <v>172</v>
      </c>
      <c r="E130" s="158" t="s">
        <v>1</v>
      </c>
      <c r="F130" s="159" t="s">
        <v>276</v>
      </c>
      <c r="H130" s="160">
        <v>1</v>
      </c>
      <c r="I130" s="161"/>
      <c r="L130" s="157"/>
      <c r="M130" s="162"/>
      <c r="T130" s="163"/>
      <c r="AT130" s="158" t="s">
        <v>172</v>
      </c>
      <c r="AU130" s="158" t="s">
        <v>96</v>
      </c>
      <c r="AV130" s="13" t="s">
        <v>96</v>
      </c>
      <c r="AW130" s="13" t="s">
        <v>42</v>
      </c>
      <c r="AX130" s="13" t="s">
        <v>87</v>
      </c>
      <c r="AY130" s="158" t="s">
        <v>162</v>
      </c>
    </row>
    <row r="131" spans="2:51" s="14" customFormat="1">
      <c r="B131" s="164"/>
      <c r="D131" s="151" t="s">
        <v>172</v>
      </c>
      <c r="E131" s="165" t="s">
        <v>1</v>
      </c>
      <c r="F131" s="166" t="s">
        <v>178</v>
      </c>
      <c r="H131" s="167">
        <v>1</v>
      </c>
      <c r="I131" s="168"/>
      <c r="L131" s="164"/>
      <c r="M131" s="178"/>
      <c r="N131" s="179"/>
      <c r="O131" s="179"/>
      <c r="P131" s="179"/>
      <c r="Q131" s="179"/>
      <c r="R131" s="179"/>
      <c r="S131" s="179"/>
      <c r="T131" s="180"/>
      <c r="AT131" s="165" t="s">
        <v>172</v>
      </c>
      <c r="AU131" s="165" t="s">
        <v>96</v>
      </c>
      <c r="AV131" s="14" t="s">
        <v>170</v>
      </c>
      <c r="AW131" s="14" t="s">
        <v>42</v>
      </c>
      <c r="AX131" s="14" t="s">
        <v>94</v>
      </c>
      <c r="AY131" s="165" t="s">
        <v>162</v>
      </c>
    </row>
    <row r="132" spans="2:51" s="1" customFormat="1" ht="6.95" customHeight="1"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33"/>
    </row>
  </sheetData>
  <sheetProtection algorithmName="SHA-512" hashValue="V+RVMfK5m/cpwdMCeI15b5l1hfn69m42GQeEeeXLdi6uSFaUJM+gdIUZRClyyVaurzc8DrFfw+CL1XoSk08B2Q==" saltValue="b6AeMU3Hg3mHZlnWfBBBe6iom3SNSbKKIiNiueE2WRUtvu+0MevTSV0Nhz/GpvV75YdPgKDGPNkmfSiQ8cI9kQ==" spinCount="100000" sheet="1" objects="1" scenarios="1" formatColumns="0" formatRows="0" autoFilter="0"/>
  <autoFilter ref="C121:K131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1"/>
  <sheetViews>
    <sheetView showGridLines="0" workbookViewId="0">
      <selection activeCell="BE5" sqref="BE5:BE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116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134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4" t="str">
        <f>'Rekapitulace stavby'!K6</f>
        <v>MĚSTO ŠTERNBERK - CYKLISTICKÉ KOMUNIKACE - dělené výdaje - ÚSEK 5</v>
      </c>
      <c r="F7" s="245"/>
      <c r="G7" s="245"/>
      <c r="H7" s="245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3"/>
      <c r="E9" s="244" t="s">
        <v>277</v>
      </c>
      <c r="F9" s="243"/>
      <c r="G9" s="243"/>
      <c r="H9" s="243"/>
      <c r="L9" s="33"/>
    </row>
    <row r="10" spans="2:46" s="1" customFormat="1" ht="12" customHeight="1">
      <c r="B10" s="33"/>
      <c r="D10" s="27" t="s">
        <v>137</v>
      </c>
      <c r="L10" s="33"/>
    </row>
    <row r="11" spans="2:46" s="1" customFormat="1" ht="16.5" customHeight="1">
      <c r="B11" s="33"/>
      <c r="E11" s="227" t="s">
        <v>278</v>
      </c>
      <c r="F11" s="243"/>
      <c r="G11" s="243"/>
      <c r="H11" s="243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24. 4. 2025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6" t="str">
        <f>'Rekapitulace stavby'!E14</f>
        <v>Vyplň údaj</v>
      </c>
      <c r="F20" s="233"/>
      <c r="G20" s="233"/>
      <c r="H20" s="23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37" t="s">
        <v>1</v>
      </c>
      <c r="F29" s="237"/>
      <c r="G29" s="237"/>
      <c r="H29" s="237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ROUND(J127,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6">
        <f>ROUND((SUM(BE127:BE170)),  2)</f>
        <v>0</v>
      </c>
      <c r="I35" s="97">
        <v>0.21</v>
      </c>
      <c r="J35" s="86">
        <f>ROUND(((SUM(BE127:BE170))*I35),  2)</f>
        <v>0</v>
      </c>
      <c r="L35" s="33"/>
    </row>
    <row r="36" spans="2:12" s="1" customFormat="1" ht="14.45" customHeight="1">
      <c r="B36" s="33"/>
      <c r="E36" s="27" t="s">
        <v>53</v>
      </c>
      <c r="F36" s="86">
        <f>ROUND((SUM(BF127:BF170)),  2)</f>
        <v>0</v>
      </c>
      <c r="I36" s="97">
        <v>0.15</v>
      </c>
      <c r="J36" s="86">
        <f>ROUND(((SUM(BF127:BF170))*I36),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6">
        <f>ROUND((SUM(BG127:BG170)),  2)</f>
        <v>0</v>
      </c>
      <c r="I37" s="97">
        <v>0.21</v>
      </c>
      <c r="J37" s="86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6">
        <f>ROUND((SUM(BH127:BH170)),  2)</f>
        <v>0</v>
      </c>
      <c r="I38" s="97">
        <v>0.15</v>
      </c>
      <c r="J38" s="86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6">
        <f>ROUND((SUM(BI127:BI170)),  2)</f>
        <v>0</v>
      </c>
      <c r="I39" s="97">
        <v>0</v>
      </c>
      <c r="J39" s="86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139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4" t="str">
        <f>E7</f>
        <v>MĚSTO ŠTERNBERK - CYKLISTICKÉ KOMUNIKACE - dělené výdaje - ÚSEK 5</v>
      </c>
      <c r="F85" s="245"/>
      <c r="G85" s="245"/>
      <c r="H85" s="245"/>
      <c r="L85" s="33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3"/>
      <c r="E87" s="244" t="s">
        <v>277</v>
      </c>
      <c r="F87" s="243"/>
      <c r="G87" s="243"/>
      <c r="H87" s="243"/>
      <c r="L87" s="33"/>
    </row>
    <row r="88" spans="2:12" s="1" customFormat="1" ht="12" customHeight="1">
      <c r="B88" s="33"/>
      <c r="C88" s="27" t="s">
        <v>137</v>
      </c>
      <c r="L88" s="33"/>
    </row>
    <row r="89" spans="2:12" s="1" customFormat="1" ht="16.5" customHeight="1">
      <c r="B89" s="33"/>
      <c r="E89" s="227" t="str">
        <f>E11</f>
        <v>VON-C - VEDLEJŠÍ A OSTATNÍ NÁKLADY  - nepřímá část</v>
      </c>
      <c r="F89" s="243"/>
      <c r="G89" s="243"/>
      <c r="H89" s="243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ŠTERNBERK. ul. Olomoucká</v>
      </c>
      <c r="I91" s="27" t="s">
        <v>24</v>
      </c>
      <c r="J91" s="53" t="str">
        <f>IF(J14="","",J14)</f>
        <v>24. 4. 2025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Město Šternberk, Horní nám.16, 785 01 Šternberk</v>
      </c>
      <c r="I93" s="27" t="s">
        <v>38</v>
      </c>
      <c r="J93" s="31" t="str">
        <f>E23</f>
        <v>EPROJEKT s.r.o., Na Hrázi 781/15, Přerov I-Město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140</v>
      </c>
      <c r="D96" s="98"/>
      <c r="E96" s="98"/>
      <c r="F96" s="98"/>
      <c r="G96" s="98"/>
      <c r="H96" s="98"/>
      <c r="I96" s="98"/>
      <c r="J96" s="107" t="s">
        <v>141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142</v>
      </c>
      <c r="J98" s="67">
        <f>J127</f>
        <v>0</v>
      </c>
      <c r="L98" s="33"/>
      <c r="AU98" s="17" t="s">
        <v>143</v>
      </c>
    </row>
    <row r="99" spans="2:47" s="8" customFormat="1" ht="24.95" customHeight="1">
      <c r="B99" s="109"/>
      <c r="D99" s="110" t="s">
        <v>230</v>
      </c>
      <c r="E99" s="111"/>
      <c r="F99" s="111"/>
      <c r="G99" s="111"/>
      <c r="H99" s="111"/>
      <c r="I99" s="111"/>
      <c r="J99" s="112">
        <f>J128</f>
        <v>0</v>
      </c>
      <c r="L99" s="109"/>
    </row>
    <row r="100" spans="2:47" s="9" customFormat="1" ht="19.899999999999999" customHeight="1">
      <c r="B100" s="113"/>
      <c r="D100" s="114" t="s">
        <v>279</v>
      </c>
      <c r="E100" s="115"/>
      <c r="F100" s="115"/>
      <c r="G100" s="115"/>
      <c r="H100" s="115"/>
      <c r="I100" s="115"/>
      <c r="J100" s="116">
        <f>J129</f>
        <v>0</v>
      </c>
      <c r="L100" s="113"/>
    </row>
    <row r="101" spans="2:47" s="9" customFormat="1" ht="19.899999999999999" customHeight="1">
      <c r="B101" s="113"/>
      <c r="D101" s="114" t="s">
        <v>280</v>
      </c>
      <c r="E101" s="115"/>
      <c r="F101" s="115"/>
      <c r="G101" s="115"/>
      <c r="H101" s="115"/>
      <c r="I101" s="115"/>
      <c r="J101" s="116">
        <f>J136</f>
        <v>0</v>
      </c>
      <c r="L101" s="113"/>
    </row>
    <row r="102" spans="2:47" s="9" customFormat="1" ht="19.899999999999999" customHeight="1">
      <c r="B102" s="113"/>
      <c r="D102" s="114" t="s">
        <v>281</v>
      </c>
      <c r="E102" s="115"/>
      <c r="F102" s="115"/>
      <c r="G102" s="115"/>
      <c r="H102" s="115"/>
      <c r="I102" s="115"/>
      <c r="J102" s="116">
        <f>J143</f>
        <v>0</v>
      </c>
      <c r="L102" s="113"/>
    </row>
    <row r="103" spans="2:47" s="9" customFormat="1" ht="19.899999999999999" customHeight="1">
      <c r="B103" s="113"/>
      <c r="D103" s="114" t="s">
        <v>282</v>
      </c>
      <c r="E103" s="115"/>
      <c r="F103" s="115"/>
      <c r="G103" s="115"/>
      <c r="H103" s="115"/>
      <c r="I103" s="115"/>
      <c r="J103" s="116">
        <f>J149</f>
        <v>0</v>
      </c>
      <c r="L103" s="113"/>
    </row>
    <row r="104" spans="2:47" s="9" customFormat="1" ht="19.899999999999999" customHeight="1">
      <c r="B104" s="113"/>
      <c r="D104" s="114" t="s">
        <v>283</v>
      </c>
      <c r="E104" s="115"/>
      <c r="F104" s="115"/>
      <c r="G104" s="115"/>
      <c r="H104" s="115"/>
      <c r="I104" s="115"/>
      <c r="J104" s="116">
        <f>J151</f>
        <v>0</v>
      </c>
      <c r="L104" s="113"/>
    </row>
    <row r="105" spans="2:47" s="9" customFormat="1" ht="19.899999999999999" customHeight="1">
      <c r="B105" s="113"/>
      <c r="D105" s="114" t="s">
        <v>284</v>
      </c>
      <c r="E105" s="115"/>
      <c r="F105" s="115"/>
      <c r="G105" s="115"/>
      <c r="H105" s="115"/>
      <c r="I105" s="115"/>
      <c r="J105" s="116">
        <f>J168</f>
        <v>0</v>
      </c>
      <c r="L105" s="113"/>
    </row>
    <row r="106" spans="2:47" s="1" customFormat="1" ht="21.75" customHeight="1">
      <c r="B106" s="33"/>
      <c r="L106" s="33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3"/>
    </row>
    <row r="111" spans="2:47" s="1" customFormat="1" ht="6.95" customHeight="1"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33"/>
    </row>
    <row r="112" spans="2:47" s="1" customFormat="1" ht="24.95" customHeight="1">
      <c r="B112" s="33"/>
      <c r="C112" s="21" t="s">
        <v>147</v>
      </c>
      <c r="L112" s="33"/>
    </row>
    <row r="113" spans="2:63" s="1" customFormat="1" ht="6.95" customHeight="1">
      <c r="B113" s="33"/>
      <c r="L113" s="33"/>
    </row>
    <row r="114" spans="2:63" s="1" customFormat="1" ht="12" customHeight="1">
      <c r="B114" s="33"/>
      <c r="C114" s="27" t="s">
        <v>16</v>
      </c>
      <c r="L114" s="33"/>
    </row>
    <row r="115" spans="2:63" s="1" customFormat="1" ht="16.5" customHeight="1">
      <c r="B115" s="33"/>
      <c r="E115" s="244" t="str">
        <f>E7</f>
        <v>MĚSTO ŠTERNBERK - CYKLISTICKÉ KOMUNIKACE - dělené výdaje - ÚSEK 5</v>
      </c>
      <c r="F115" s="245"/>
      <c r="G115" s="245"/>
      <c r="H115" s="245"/>
      <c r="L115" s="33"/>
    </row>
    <row r="116" spans="2:63" ht="12" customHeight="1">
      <c r="B116" s="20"/>
      <c r="C116" s="27" t="s">
        <v>135</v>
      </c>
      <c r="L116" s="20"/>
    </row>
    <row r="117" spans="2:63" s="1" customFormat="1" ht="16.5" customHeight="1">
      <c r="B117" s="33"/>
      <c r="E117" s="244" t="s">
        <v>277</v>
      </c>
      <c r="F117" s="243"/>
      <c r="G117" s="243"/>
      <c r="H117" s="243"/>
      <c r="L117" s="33"/>
    </row>
    <row r="118" spans="2:63" s="1" customFormat="1" ht="12" customHeight="1">
      <c r="B118" s="33"/>
      <c r="C118" s="27" t="s">
        <v>137</v>
      </c>
      <c r="L118" s="33"/>
    </row>
    <row r="119" spans="2:63" s="1" customFormat="1" ht="16.5" customHeight="1">
      <c r="B119" s="33"/>
      <c r="E119" s="227" t="str">
        <f>E11</f>
        <v>VON-C - VEDLEJŠÍ A OSTATNÍ NÁKLADY  - nepřímá část</v>
      </c>
      <c r="F119" s="243"/>
      <c r="G119" s="243"/>
      <c r="H119" s="243"/>
      <c r="L119" s="33"/>
    </row>
    <row r="120" spans="2:63" s="1" customFormat="1" ht="6.95" customHeight="1">
      <c r="B120" s="33"/>
      <c r="L120" s="33"/>
    </row>
    <row r="121" spans="2:63" s="1" customFormat="1" ht="12" customHeight="1">
      <c r="B121" s="33"/>
      <c r="C121" s="27" t="s">
        <v>22</v>
      </c>
      <c r="F121" s="25" t="str">
        <f>F14</f>
        <v>ŠTERNBERK. ul. Olomoucká</v>
      </c>
      <c r="I121" s="27" t="s">
        <v>24</v>
      </c>
      <c r="J121" s="53" t="str">
        <f>IF(J14="","",J14)</f>
        <v>24. 4. 2025</v>
      </c>
      <c r="L121" s="33"/>
    </row>
    <row r="122" spans="2:63" s="1" customFormat="1" ht="6.95" customHeight="1">
      <c r="B122" s="33"/>
      <c r="L122" s="33"/>
    </row>
    <row r="123" spans="2:63" s="1" customFormat="1" ht="40.15" customHeight="1">
      <c r="B123" s="33"/>
      <c r="C123" s="27" t="s">
        <v>30</v>
      </c>
      <c r="F123" s="25" t="str">
        <f>E17</f>
        <v>Město Šternberk, Horní nám.16, 785 01 Šternberk</v>
      </c>
      <c r="I123" s="27" t="s">
        <v>38</v>
      </c>
      <c r="J123" s="31" t="str">
        <f>E23</f>
        <v>EPROJEKT s.r.o., Na Hrázi 781/15, Přerov I-Město</v>
      </c>
      <c r="L123" s="33"/>
    </row>
    <row r="124" spans="2:63" s="1" customFormat="1" ht="15.2" customHeight="1">
      <c r="B124" s="33"/>
      <c r="C124" s="27" t="s">
        <v>36</v>
      </c>
      <c r="F124" s="25" t="str">
        <f>IF(E20="","",E20)</f>
        <v>Vyplň údaj</v>
      </c>
      <c r="I124" s="27" t="s">
        <v>43</v>
      </c>
      <c r="J124" s="31" t="str">
        <f>E26</f>
        <v xml:space="preserve"> </v>
      </c>
      <c r="L124" s="33"/>
    </row>
    <row r="125" spans="2:63" s="1" customFormat="1" ht="10.35" customHeight="1">
      <c r="B125" s="33"/>
      <c r="L125" s="33"/>
    </row>
    <row r="126" spans="2:63" s="10" customFormat="1" ht="29.25" customHeight="1">
      <c r="B126" s="117"/>
      <c r="C126" s="118" t="s">
        <v>148</v>
      </c>
      <c r="D126" s="119" t="s">
        <v>72</v>
      </c>
      <c r="E126" s="119" t="s">
        <v>68</v>
      </c>
      <c r="F126" s="119" t="s">
        <v>69</v>
      </c>
      <c r="G126" s="119" t="s">
        <v>149</v>
      </c>
      <c r="H126" s="119" t="s">
        <v>150</v>
      </c>
      <c r="I126" s="119" t="s">
        <v>151</v>
      </c>
      <c r="J126" s="119" t="s">
        <v>141</v>
      </c>
      <c r="K126" s="120" t="s">
        <v>152</v>
      </c>
      <c r="L126" s="117"/>
      <c r="M126" s="60" t="s">
        <v>1</v>
      </c>
      <c r="N126" s="61" t="s">
        <v>51</v>
      </c>
      <c r="O126" s="61" t="s">
        <v>153</v>
      </c>
      <c r="P126" s="61" t="s">
        <v>154</v>
      </c>
      <c r="Q126" s="61" t="s">
        <v>155</v>
      </c>
      <c r="R126" s="61" t="s">
        <v>156</v>
      </c>
      <c r="S126" s="61" t="s">
        <v>157</v>
      </c>
      <c r="T126" s="62" t="s">
        <v>158</v>
      </c>
    </row>
    <row r="127" spans="2:63" s="1" customFormat="1" ht="22.9" customHeight="1">
      <c r="B127" s="33"/>
      <c r="C127" s="65" t="s">
        <v>159</v>
      </c>
      <c r="J127" s="121">
        <f>BK127</f>
        <v>0</v>
      </c>
      <c r="L127" s="33"/>
      <c r="M127" s="63"/>
      <c r="N127" s="54"/>
      <c r="O127" s="54"/>
      <c r="P127" s="122">
        <f>P128</f>
        <v>0</v>
      </c>
      <c r="Q127" s="54"/>
      <c r="R127" s="122">
        <f>R128</f>
        <v>0</v>
      </c>
      <c r="S127" s="54"/>
      <c r="T127" s="123">
        <f>T128</f>
        <v>0</v>
      </c>
      <c r="AT127" s="17" t="s">
        <v>86</v>
      </c>
      <c r="AU127" s="17" t="s">
        <v>143</v>
      </c>
      <c r="BK127" s="124">
        <f>BK128</f>
        <v>0</v>
      </c>
    </row>
    <row r="128" spans="2:63" s="11" customFormat="1" ht="25.9" customHeight="1">
      <c r="B128" s="125"/>
      <c r="D128" s="126" t="s">
        <v>86</v>
      </c>
      <c r="E128" s="127" t="s">
        <v>232</v>
      </c>
      <c r="F128" s="127" t="s">
        <v>233</v>
      </c>
      <c r="I128" s="128"/>
      <c r="J128" s="129">
        <f>BK128</f>
        <v>0</v>
      </c>
      <c r="L128" s="125"/>
      <c r="M128" s="130"/>
      <c r="P128" s="131">
        <f>P129+P136+P143+P149+P151+P168</f>
        <v>0</v>
      </c>
      <c r="R128" s="131">
        <f>R129+R136+R143+R149+R151+R168</f>
        <v>0</v>
      </c>
      <c r="T128" s="132">
        <f>T129+T136+T143+T149+T151+T168</f>
        <v>0</v>
      </c>
      <c r="AR128" s="126" t="s">
        <v>196</v>
      </c>
      <c r="AT128" s="133" t="s">
        <v>86</v>
      </c>
      <c r="AU128" s="133" t="s">
        <v>87</v>
      </c>
      <c r="AY128" s="126" t="s">
        <v>162</v>
      </c>
      <c r="BK128" s="134">
        <f>BK129+BK136+BK143+BK149+BK151+BK168</f>
        <v>0</v>
      </c>
    </row>
    <row r="129" spans="2:65" s="11" customFormat="1" ht="22.9" customHeight="1">
      <c r="B129" s="125"/>
      <c r="D129" s="126" t="s">
        <v>86</v>
      </c>
      <c r="E129" s="135" t="s">
        <v>234</v>
      </c>
      <c r="F129" s="135" t="s">
        <v>285</v>
      </c>
      <c r="I129" s="128"/>
      <c r="J129" s="136">
        <f>BK129</f>
        <v>0</v>
      </c>
      <c r="L129" s="125"/>
      <c r="M129" s="130"/>
      <c r="P129" s="131">
        <f>SUM(P130:P135)</f>
        <v>0</v>
      </c>
      <c r="R129" s="131">
        <f>SUM(R130:R135)</f>
        <v>0</v>
      </c>
      <c r="T129" s="132">
        <f>SUM(T130:T135)</f>
        <v>0</v>
      </c>
      <c r="AR129" s="126" t="s">
        <v>196</v>
      </c>
      <c r="AT129" s="133" t="s">
        <v>86</v>
      </c>
      <c r="AU129" s="133" t="s">
        <v>94</v>
      </c>
      <c r="AY129" s="126" t="s">
        <v>162</v>
      </c>
      <c r="BK129" s="134">
        <f>SUM(BK130:BK135)</f>
        <v>0</v>
      </c>
    </row>
    <row r="130" spans="2:65" s="1" customFormat="1" ht="16.5" customHeight="1">
      <c r="B130" s="33"/>
      <c r="C130" s="137" t="s">
        <v>94</v>
      </c>
      <c r="D130" s="137" t="s">
        <v>165</v>
      </c>
      <c r="E130" s="138" t="s">
        <v>286</v>
      </c>
      <c r="F130" s="139" t="s">
        <v>287</v>
      </c>
      <c r="G130" s="140" t="s">
        <v>238</v>
      </c>
      <c r="H130" s="141">
        <v>1</v>
      </c>
      <c r="I130" s="142"/>
      <c r="J130" s="143">
        <f>ROUND(I130*H130,2)</f>
        <v>0</v>
      </c>
      <c r="K130" s="139" t="s">
        <v>288</v>
      </c>
      <c r="L130" s="33"/>
      <c r="M130" s="144" t="s">
        <v>1</v>
      </c>
      <c r="N130" s="145" t="s">
        <v>52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AR130" s="148" t="s">
        <v>239</v>
      </c>
      <c r="AT130" s="148" t="s">
        <v>165</v>
      </c>
      <c r="AU130" s="148" t="s">
        <v>96</v>
      </c>
      <c r="AY130" s="17" t="s">
        <v>162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7" t="s">
        <v>94</v>
      </c>
      <c r="BK130" s="149">
        <f>ROUND(I130*H130,2)</f>
        <v>0</v>
      </c>
      <c r="BL130" s="17" t="s">
        <v>239</v>
      </c>
      <c r="BM130" s="148" t="s">
        <v>289</v>
      </c>
    </row>
    <row r="131" spans="2:65" s="12" customFormat="1">
      <c r="B131" s="150"/>
      <c r="D131" s="151" t="s">
        <v>172</v>
      </c>
      <c r="E131" s="152" t="s">
        <v>1</v>
      </c>
      <c r="F131" s="153" t="s">
        <v>290</v>
      </c>
      <c r="H131" s="152" t="s">
        <v>1</v>
      </c>
      <c r="I131" s="154"/>
      <c r="L131" s="150"/>
      <c r="M131" s="155"/>
      <c r="T131" s="156"/>
      <c r="AT131" s="152" t="s">
        <v>172</v>
      </c>
      <c r="AU131" s="152" t="s">
        <v>96</v>
      </c>
      <c r="AV131" s="12" t="s">
        <v>94</v>
      </c>
      <c r="AW131" s="12" t="s">
        <v>42</v>
      </c>
      <c r="AX131" s="12" t="s">
        <v>87</v>
      </c>
      <c r="AY131" s="152" t="s">
        <v>162</v>
      </c>
    </row>
    <row r="132" spans="2:65" s="12" customFormat="1">
      <c r="B132" s="150"/>
      <c r="D132" s="151" t="s">
        <v>172</v>
      </c>
      <c r="E132" s="152" t="s">
        <v>1</v>
      </c>
      <c r="F132" s="153" t="s">
        <v>291</v>
      </c>
      <c r="H132" s="152" t="s">
        <v>1</v>
      </c>
      <c r="I132" s="154"/>
      <c r="L132" s="150"/>
      <c r="M132" s="155"/>
      <c r="T132" s="156"/>
      <c r="AT132" s="152" t="s">
        <v>172</v>
      </c>
      <c r="AU132" s="152" t="s">
        <v>96</v>
      </c>
      <c r="AV132" s="12" t="s">
        <v>94</v>
      </c>
      <c r="AW132" s="12" t="s">
        <v>42</v>
      </c>
      <c r="AX132" s="12" t="s">
        <v>87</v>
      </c>
      <c r="AY132" s="152" t="s">
        <v>162</v>
      </c>
    </row>
    <row r="133" spans="2:65" s="12" customFormat="1">
      <c r="B133" s="150"/>
      <c r="D133" s="151" t="s">
        <v>172</v>
      </c>
      <c r="E133" s="152" t="s">
        <v>1</v>
      </c>
      <c r="F133" s="153" t="s">
        <v>292</v>
      </c>
      <c r="H133" s="152" t="s">
        <v>1</v>
      </c>
      <c r="I133" s="154"/>
      <c r="L133" s="150"/>
      <c r="M133" s="155"/>
      <c r="T133" s="156"/>
      <c r="AT133" s="152" t="s">
        <v>172</v>
      </c>
      <c r="AU133" s="152" t="s">
        <v>96</v>
      </c>
      <c r="AV133" s="12" t="s">
        <v>94</v>
      </c>
      <c r="AW133" s="12" t="s">
        <v>42</v>
      </c>
      <c r="AX133" s="12" t="s">
        <v>87</v>
      </c>
      <c r="AY133" s="152" t="s">
        <v>162</v>
      </c>
    </row>
    <row r="134" spans="2:65" s="12" customFormat="1">
      <c r="B134" s="150"/>
      <c r="D134" s="151" t="s">
        <v>172</v>
      </c>
      <c r="E134" s="152" t="s">
        <v>1</v>
      </c>
      <c r="F134" s="153" t="s">
        <v>293</v>
      </c>
      <c r="H134" s="152" t="s">
        <v>1</v>
      </c>
      <c r="I134" s="154"/>
      <c r="L134" s="150"/>
      <c r="M134" s="155"/>
      <c r="T134" s="156"/>
      <c r="AT134" s="152" t="s">
        <v>172</v>
      </c>
      <c r="AU134" s="152" t="s">
        <v>96</v>
      </c>
      <c r="AV134" s="12" t="s">
        <v>94</v>
      </c>
      <c r="AW134" s="12" t="s">
        <v>42</v>
      </c>
      <c r="AX134" s="12" t="s">
        <v>87</v>
      </c>
      <c r="AY134" s="152" t="s">
        <v>162</v>
      </c>
    </row>
    <row r="135" spans="2:65" s="13" customFormat="1">
      <c r="B135" s="157"/>
      <c r="D135" s="151" t="s">
        <v>172</v>
      </c>
      <c r="E135" s="158" t="s">
        <v>1</v>
      </c>
      <c r="F135" s="159" t="s">
        <v>294</v>
      </c>
      <c r="H135" s="160">
        <v>1</v>
      </c>
      <c r="I135" s="161"/>
      <c r="L135" s="157"/>
      <c r="M135" s="162"/>
      <c r="T135" s="163"/>
      <c r="AT135" s="158" t="s">
        <v>172</v>
      </c>
      <c r="AU135" s="158" t="s">
        <v>96</v>
      </c>
      <c r="AV135" s="13" t="s">
        <v>96</v>
      </c>
      <c r="AW135" s="13" t="s">
        <v>42</v>
      </c>
      <c r="AX135" s="13" t="s">
        <v>94</v>
      </c>
      <c r="AY135" s="158" t="s">
        <v>162</v>
      </c>
    </row>
    <row r="136" spans="2:65" s="11" customFormat="1" ht="22.9" customHeight="1">
      <c r="B136" s="125"/>
      <c r="D136" s="126" t="s">
        <v>86</v>
      </c>
      <c r="E136" s="135" t="s">
        <v>295</v>
      </c>
      <c r="F136" s="135" t="s">
        <v>296</v>
      </c>
      <c r="I136" s="128"/>
      <c r="J136" s="136">
        <f>BK136</f>
        <v>0</v>
      </c>
      <c r="L136" s="125"/>
      <c r="M136" s="130"/>
      <c r="P136" s="131">
        <f>SUM(P137:P142)</f>
        <v>0</v>
      </c>
      <c r="R136" s="131">
        <f>SUM(R137:R142)</f>
        <v>0</v>
      </c>
      <c r="T136" s="132">
        <f>SUM(T137:T142)</f>
        <v>0</v>
      </c>
      <c r="AR136" s="126" t="s">
        <v>196</v>
      </c>
      <c r="AT136" s="133" t="s">
        <v>86</v>
      </c>
      <c r="AU136" s="133" t="s">
        <v>94</v>
      </c>
      <c r="AY136" s="126" t="s">
        <v>162</v>
      </c>
      <c r="BK136" s="134">
        <f>SUM(BK137:BK142)</f>
        <v>0</v>
      </c>
    </row>
    <row r="137" spans="2:65" s="1" customFormat="1" ht="24.2" customHeight="1">
      <c r="B137" s="33"/>
      <c r="C137" s="137" t="s">
        <v>96</v>
      </c>
      <c r="D137" s="137" t="s">
        <v>165</v>
      </c>
      <c r="E137" s="138" t="s">
        <v>297</v>
      </c>
      <c r="F137" s="139" t="s">
        <v>298</v>
      </c>
      <c r="G137" s="140" t="s">
        <v>238</v>
      </c>
      <c r="H137" s="141">
        <v>1</v>
      </c>
      <c r="I137" s="142"/>
      <c r="J137" s="143">
        <f>ROUND(I137*H137,2)</f>
        <v>0</v>
      </c>
      <c r="K137" s="139" t="s">
        <v>209</v>
      </c>
      <c r="L137" s="33"/>
      <c r="M137" s="144" t="s">
        <v>1</v>
      </c>
      <c r="N137" s="145" t="s">
        <v>52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239</v>
      </c>
      <c r="AT137" s="148" t="s">
        <v>165</v>
      </c>
      <c r="AU137" s="148" t="s">
        <v>96</v>
      </c>
      <c r="AY137" s="17" t="s">
        <v>162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94</v>
      </c>
      <c r="BK137" s="149">
        <f>ROUND(I137*H137,2)</f>
        <v>0</v>
      </c>
      <c r="BL137" s="17" t="s">
        <v>239</v>
      </c>
      <c r="BM137" s="148" t="s">
        <v>299</v>
      </c>
    </row>
    <row r="138" spans="2:65" s="12" customFormat="1">
      <c r="B138" s="150"/>
      <c r="D138" s="151" t="s">
        <v>172</v>
      </c>
      <c r="E138" s="152" t="s">
        <v>1</v>
      </c>
      <c r="F138" s="153" t="s">
        <v>300</v>
      </c>
      <c r="H138" s="152" t="s">
        <v>1</v>
      </c>
      <c r="I138" s="154"/>
      <c r="L138" s="150"/>
      <c r="M138" s="155"/>
      <c r="T138" s="156"/>
      <c r="AT138" s="152" t="s">
        <v>172</v>
      </c>
      <c r="AU138" s="152" t="s">
        <v>96</v>
      </c>
      <c r="AV138" s="12" t="s">
        <v>94</v>
      </c>
      <c r="AW138" s="12" t="s">
        <v>42</v>
      </c>
      <c r="AX138" s="12" t="s">
        <v>87</v>
      </c>
      <c r="AY138" s="152" t="s">
        <v>162</v>
      </c>
    </row>
    <row r="139" spans="2:65" s="12" customFormat="1">
      <c r="B139" s="150"/>
      <c r="D139" s="151" t="s">
        <v>172</v>
      </c>
      <c r="E139" s="152" t="s">
        <v>1</v>
      </c>
      <c r="F139" s="153" t="s">
        <v>301</v>
      </c>
      <c r="H139" s="152" t="s">
        <v>1</v>
      </c>
      <c r="I139" s="154"/>
      <c r="L139" s="150"/>
      <c r="M139" s="155"/>
      <c r="T139" s="156"/>
      <c r="AT139" s="152" t="s">
        <v>172</v>
      </c>
      <c r="AU139" s="152" t="s">
        <v>96</v>
      </c>
      <c r="AV139" s="12" t="s">
        <v>94</v>
      </c>
      <c r="AW139" s="12" t="s">
        <v>42</v>
      </c>
      <c r="AX139" s="12" t="s">
        <v>87</v>
      </c>
      <c r="AY139" s="152" t="s">
        <v>162</v>
      </c>
    </row>
    <row r="140" spans="2:65" s="12" customFormat="1">
      <c r="B140" s="150"/>
      <c r="D140" s="151" t="s">
        <v>172</v>
      </c>
      <c r="E140" s="152" t="s">
        <v>1</v>
      </c>
      <c r="F140" s="153" t="s">
        <v>302</v>
      </c>
      <c r="H140" s="152" t="s">
        <v>1</v>
      </c>
      <c r="I140" s="154"/>
      <c r="L140" s="150"/>
      <c r="M140" s="155"/>
      <c r="T140" s="156"/>
      <c r="AT140" s="152" t="s">
        <v>172</v>
      </c>
      <c r="AU140" s="152" t="s">
        <v>96</v>
      </c>
      <c r="AV140" s="12" t="s">
        <v>94</v>
      </c>
      <c r="AW140" s="12" t="s">
        <v>42</v>
      </c>
      <c r="AX140" s="12" t="s">
        <v>87</v>
      </c>
      <c r="AY140" s="152" t="s">
        <v>162</v>
      </c>
    </row>
    <row r="141" spans="2:65" s="12" customFormat="1">
      <c r="B141" s="150"/>
      <c r="D141" s="151" t="s">
        <v>172</v>
      </c>
      <c r="E141" s="152" t="s">
        <v>1</v>
      </c>
      <c r="F141" s="153" t="s">
        <v>303</v>
      </c>
      <c r="H141" s="152" t="s">
        <v>1</v>
      </c>
      <c r="I141" s="154"/>
      <c r="L141" s="150"/>
      <c r="M141" s="155"/>
      <c r="T141" s="156"/>
      <c r="AT141" s="152" t="s">
        <v>172</v>
      </c>
      <c r="AU141" s="152" t="s">
        <v>96</v>
      </c>
      <c r="AV141" s="12" t="s">
        <v>94</v>
      </c>
      <c r="AW141" s="12" t="s">
        <v>42</v>
      </c>
      <c r="AX141" s="12" t="s">
        <v>87</v>
      </c>
      <c r="AY141" s="152" t="s">
        <v>162</v>
      </c>
    </row>
    <row r="142" spans="2:65" s="13" customFormat="1">
      <c r="B142" s="157"/>
      <c r="D142" s="151" t="s">
        <v>172</v>
      </c>
      <c r="E142" s="158" t="s">
        <v>1</v>
      </c>
      <c r="F142" s="159" t="s">
        <v>304</v>
      </c>
      <c r="H142" s="160">
        <v>1</v>
      </c>
      <c r="I142" s="161"/>
      <c r="L142" s="157"/>
      <c r="M142" s="162"/>
      <c r="T142" s="163"/>
      <c r="AT142" s="158" t="s">
        <v>172</v>
      </c>
      <c r="AU142" s="158" t="s">
        <v>96</v>
      </c>
      <c r="AV142" s="13" t="s">
        <v>96</v>
      </c>
      <c r="AW142" s="13" t="s">
        <v>42</v>
      </c>
      <c r="AX142" s="13" t="s">
        <v>94</v>
      </c>
      <c r="AY142" s="158" t="s">
        <v>162</v>
      </c>
    </row>
    <row r="143" spans="2:65" s="11" customFormat="1" ht="22.9" customHeight="1">
      <c r="B143" s="125"/>
      <c r="D143" s="126" t="s">
        <v>86</v>
      </c>
      <c r="E143" s="135" t="s">
        <v>305</v>
      </c>
      <c r="F143" s="135" t="s">
        <v>306</v>
      </c>
      <c r="I143" s="128"/>
      <c r="J143" s="136">
        <f>BK143</f>
        <v>0</v>
      </c>
      <c r="L143" s="125"/>
      <c r="M143" s="130"/>
      <c r="P143" s="131">
        <f>SUM(P144:P148)</f>
        <v>0</v>
      </c>
      <c r="R143" s="131">
        <f>SUM(R144:R148)</f>
        <v>0</v>
      </c>
      <c r="T143" s="132">
        <f>SUM(T144:T148)</f>
        <v>0</v>
      </c>
      <c r="AR143" s="126" t="s">
        <v>196</v>
      </c>
      <c r="AT143" s="133" t="s">
        <v>86</v>
      </c>
      <c r="AU143" s="133" t="s">
        <v>94</v>
      </c>
      <c r="AY143" s="126" t="s">
        <v>162</v>
      </c>
      <c r="BK143" s="134">
        <f>SUM(BK144:BK148)</f>
        <v>0</v>
      </c>
    </row>
    <row r="144" spans="2:65" s="1" customFormat="1" ht="16.5" customHeight="1">
      <c r="B144" s="33"/>
      <c r="C144" s="137" t="s">
        <v>186</v>
      </c>
      <c r="D144" s="137" t="s">
        <v>165</v>
      </c>
      <c r="E144" s="138" t="s">
        <v>307</v>
      </c>
      <c r="F144" s="139" t="s">
        <v>306</v>
      </c>
      <c r="G144" s="140" t="s">
        <v>238</v>
      </c>
      <c r="H144" s="141">
        <v>1</v>
      </c>
      <c r="I144" s="142"/>
      <c r="J144" s="143">
        <f>ROUND(I144*H144,2)</f>
        <v>0</v>
      </c>
      <c r="K144" s="139" t="s">
        <v>169</v>
      </c>
      <c r="L144" s="33"/>
      <c r="M144" s="144" t="s">
        <v>1</v>
      </c>
      <c r="N144" s="145" t="s">
        <v>52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239</v>
      </c>
      <c r="AT144" s="148" t="s">
        <v>165</v>
      </c>
      <c r="AU144" s="148" t="s">
        <v>96</v>
      </c>
      <c r="AY144" s="17" t="s">
        <v>162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94</v>
      </c>
      <c r="BK144" s="149">
        <f>ROUND(I144*H144,2)</f>
        <v>0</v>
      </c>
      <c r="BL144" s="17" t="s">
        <v>239</v>
      </c>
      <c r="BM144" s="148" t="s">
        <v>308</v>
      </c>
    </row>
    <row r="145" spans="2:65" s="12" customFormat="1">
      <c r="B145" s="150"/>
      <c r="D145" s="151" t="s">
        <v>172</v>
      </c>
      <c r="E145" s="152" t="s">
        <v>1</v>
      </c>
      <c r="F145" s="153" t="s">
        <v>309</v>
      </c>
      <c r="H145" s="152" t="s">
        <v>1</v>
      </c>
      <c r="I145" s="154"/>
      <c r="L145" s="150"/>
      <c r="M145" s="155"/>
      <c r="T145" s="156"/>
      <c r="AT145" s="152" t="s">
        <v>172</v>
      </c>
      <c r="AU145" s="152" t="s">
        <v>96</v>
      </c>
      <c r="AV145" s="12" t="s">
        <v>94</v>
      </c>
      <c r="AW145" s="12" t="s">
        <v>42</v>
      </c>
      <c r="AX145" s="12" t="s">
        <v>87</v>
      </c>
      <c r="AY145" s="152" t="s">
        <v>162</v>
      </c>
    </row>
    <row r="146" spans="2:65" s="12" customFormat="1">
      <c r="B146" s="150"/>
      <c r="D146" s="151" t="s">
        <v>172</v>
      </c>
      <c r="E146" s="152" t="s">
        <v>1</v>
      </c>
      <c r="F146" s="153" t="s">
        <v>273</v>
      </c>
      <c r="H146" s="152" t="s">
        <v>1</v>
      </c>
      <c r="I146" s="154"/>
      <c r="L146" s="150"/>
      <c r="M146" s="155"/>
      <c r="T146" s="156"/>
      <c r="AT146" s="152" t="s">
        <v>172</v>
      </c>
      <c r="AU146" s="152" t="s">
        <v>96</v>
      </c>
      <c r="AV146" s="12" t="s">
        <v>94</v>
      </c>
      <c r="AW146" s="12" t="s">
        <v>42</v>
      </c>
      <c r="AX146" s="12" t="s">
        <v>87</v>
      </c>
      <c r="AY146" s="152" t="s">
        <v>162</v>
      </c>
    </row>
    <row r="147" spans="2:65" s="12" customFormat="1">
      <c r="B147" s="150"/>
      <c r="D147" s="151" t="s">
        <v>172</v>
      </c>
      <c r="E147" s="152" t="s">
        <v>1</v>
      </c>
      <c r="F147" s="153" t="s">
        <v>310</v>
      </c>
      <c r="H147" s="152" t="s">
        <v>1</v>
      </c>
      <c r="I147" s="154"/>
      <c r="L147" s="150"/>
      <c r="M147" s="155"/>
      <c r="T147" s="156"/>
      <c r="AT147" s="152" t="s">
        <v>172</v>
      </c>
      <c r="AU147" s="152" t="s">
        <v>96</v>
      </c>
      <c r="AV147" s="12" t="s">
        <v>94</v>
      </c>
      <c r="AW147" s="12" t="s">
        <v>42</v>
      </c>
      <c r="AX147" s="12" t="s">
        <v>87</v>
      </c>
      <c r="AY147" s="152" t="s">
        <v>162</v>
      </c>
    </row>
    <row r="148" spans="2:65" s="13" customFormat="1">
      <c r="B148" s="157"/>
      <c r="D148" s="151" t="s">
        <v>172</v>
      </c>
      <c r="E148" s="158" t="s">
        <v>1</v>
      </c>
      <c r="F148" s="159" t="s">
        <v>311</v>
      </c>
      <c r="H148" s="160">
        <v>1</v>
      </c>
      <c r="I148" s="161"/>
      <c r="L148" s="157"/>
      <c r="M148" s="162"/>
      <c r="T148" s="163"/>
      <c r="AT148" s="158" t="s">
        <v>172</v>
      </c>
      <c r="AU148" s="158" t="s">
        <v>96</v>
      </c>
      <c r="AV148" s="13" t="s">
        <v>96</v>
      </c>
      <c r="AW148" s="13" t="s">
        <v>42</v>
      </c>
      <c r="AX148" s="13" t="s">
        <v>94</v>
      </c>
      <c r="AY148" s="158" t="s">
        <v>162</v>
      </c>
    </row>
    <row r="149" spans="2:65" s="11" customFormat="1" ht="22.9" customHeight="1">
      <c r="B149" s="125"/>
      <c r="D149" s="126" t="s">
        <v>86</v>
      </c>
      <c r="E149" s="135" t="s">
        <v>312</v>
      </c>
      <c r="F149" s="135" t="s">
        <v>313</v>
      </c>
      <c r="I149" s="128"/>
      <c r="J149" s="136">
        <f>BK149</f>
        <v>0</v>
      </c>
      <c r="L149" s="125"/>
      <c r="M149" s="130"/>
      <c r="P149" s="131">
        <f>P150</f>
        <v>0</v>
      </c>
      <c r="R149" s="131">
        <f>R150</f>
        <v>0</v>
      </c>
      <c r="T149" s="132">
        <f>T150</f>
        <v>0</v>
      </c>
      <c r="AR149" s="126" t="s">
        <v>196</v>
      </c>
      <c r="AT149" s="133" t="s">
        <v>86</v>
      </c>
      <c r="AU149" s="133" t="s">
        <v>94</v>
      </c>
      <c r="AY149" s="126" t="s">
        <v>162</v>
      </c>
      <c r="BK149" s="134">
        <f>BK150</f>
        <v>0</v>
      </c>
    </row>
    <row r="150" spans="2:65" s="1" customFormat="1" ht="16.5" customHeight="1">
      <c r="B150" s="33"/>
      <c r="C150" s="137" t="s">
        <v>170</v>
      </c>
      <c r="D150" s="137" t="s">
        <v>165</v>
      </c>
      <c r="E150" s="138" t="s">
        <v>314</v>
      </c>
      <c r="F150" s="139" t="s">
        <v>315</v>
      </c>
      <c r="G150" s="140" t="s">
        <v>238</v>
      </c>
      <c r="H150" s="141">
        <v>1</v>
      </c>
      <c r="I150" s="142"/>
      <c r="J150" s="143">
        <f>ROUND(I150*H150,2)</f>
        <v>0</v>
      </c>
      <c r="K150" s="139" t="s">
        <v>169</v>
      </c>
      <c r="L150" s="33"/>
      <c r="M150" s="144" t="s">
        <v>1</v>
      </c>
      <c r="N150" s="145" t="s">
        <v>52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239</v>
      </c>
      <c r="AT150" s="148" t="s">
        <v>165</v>
      </c>
      <c r="AU150" s="148" t="s">
        <v>96</v>
      </c>
      <c r="AY150" s="17" t="s">
        <v>162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94</v>
      </c>
      <c r="BK150" s="149">
        <f>ROUND(I150*H150,2)</f>
        <v>0</v>
      </c>
      <c r="BL150" s="17" t="s">
        <v>239</v>
      </c>
      <c r="BM150" s="148" t="s">
        <v>316</v>
      </c>
    </row>
    <row r="151" spans="2:65" s="11" customFormat="1" ht="22.9" customHeight="1">
      <c r="B151" s="125"/>
      <c r="D151" s="126" t="s">
        <v>86</v>
      </c>
      <c r="E151" s="135" t="s">
        <v>317</v>
      </c>
      <c r="F151" s="135" t="s">
        <v>318</v>
      </c>
      <c r="I151" s="128"/>
      <c r="J151" s="136">
        <f>BK151</f>
        <v>0</v>
      </c>
      <c r="L151" s="125"/>
      <c r="M151" s="130"/>
      <c r="P151" s="131">
        <f>SUM(P152:P167)</f>
        <v>0</v>
      </c>
      <c r="R151" s="131">
        <f>SUM(R152:R167)</f>
        <v>0</v>
      </c>
      <c r="T151" s="132">
        <f>SUM(T152:T167)</f>
        <v>0</v>
      </c>
      <c r="AR151" s="126" t="s">
        <v>196</v>
      </c>
      <c r="AT151" s="133" t="s">
        <v>86</v>
      </c>
      <c r="AU151" s="133" t="s">
        <v>94</v>
      </c>
      <c r="AY151" s="126" t="s">
        <v>162</v>
      </c>
      <c r="BK151" s="134">
        <f>SUM(BK152:BK167)</f>
        <v>0</v>
      </c>
    </row>
    <row r="152" spans="2:65" s="1" customFormat="1" ht="16.5" customHeight="1">
      <c r="B152" s="33"/>
      <c r="C152" s="137" t="s">
        <v>196</v>
      </c>
      <c r="D152" s="137" t="s">
        <v>165</v>
      </c>
      <c r="E152" s="138" t="s">
        <v>319</v>
      </c>
      <c r="F152" s="139" t="s">
        <v>320</v>
      </c>
      <c r="G152" s="140" t="s">
        <v>238</v>
      </c>
      <c r="H152" s="141">
        <v>1</v>
      </c>
      <c r="I152" s="142"/>
      <c r="J152" s="143">
        <f>ROUND(I152*H152,2)</f>
        <v>0</v>
      </c>
      <c r="K152" s="139" t="s">
        <v>169</v>
      </c>
      <c r="L152" s="33"/>
      <c r="M152" s="144" t="s">
        <v>1</v>
      </c>
      <c r="N152" s="145" t="s">
        <v>52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239</v>
      </c>
      <c r="AT152" s="148" t="s">
        <v>165</v>
      </c>
      <c r="AU152" s="148" t="s">
        <v>96</v>
      </c>
      <c r="AY152" s="17" t="s">
        <v>162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94</v>
      </c>
      <c r="BK152" s="149">
        <f>ROUND(I152*H152,2)</f>
        <v>0</v>
      </c>
      <c r="BL152" s="17" t="s">
        <v>239</v>
      </c>
      <c r="BM152" s="148" t="s">
        <v>321</v>
      </c>
    </row>
    <row r="153" spans="2:65" s="12" customFormat="1">
      <c r="B153" s="150"/>
      <c r="D153" s="151" t="s">
        <v>172</v>
      </c>
      <c r="E153" s="152" t="s">
        <v>1</v>
      </c>
      <c r="F153" s="153" t="s">
        <v>322</v>
      </c>
      <c r="H153" s="152" t="s">
        <v>1</v>
      </c>
      <c r="I153" s="154"/>
      <c r="L153" s="150"/>
      <c r="M153" s="155"/>
      <c r="T153" s="156"/>
      <c r="AT153" s="152" t="s">
        <v>172</v>
      </c>
      <c r="AU153" s="152" t="s">
        <v>96</v>
      </c>
      <c r="AV153" s="12" t="s">
        <v>94</v>
      </c>
      <c r="AW153" s="12" t="s">
        <v>42</v>
      </c>
      <c r="AX153" s="12" t="s">
        <v>87</v>
      </c>
      <c r="AY153" s="152" t="s">
        <v>162</v>
      </c>
    </row>
    <row r="154" spans="2:65" s="12" customFormat="1">
      <c r="B154" s="150"/>
      <c r="D154" s="151" t="s">
        <v>172</v>
      </c>
      <c r="E154" s="152" t="s">
        <v>1</v>
      </c>
      <c r="F154" s="153" t="s">
        <v>323</v>
      </c>
      <c r="H154" s="152" t="s">
        <v>1</v>
      </c>
      <c r="I154" s="154"/>
      <c r="L154" s="150"/>
      <c r="M154" s="155"/>
      <c r="T154" s="156"/>
      <c r="AT154" s="152" t="s">
        <v>172</v>
      </c>
      <c r="AU154" s="152" t="s">
        <v>96</v>
      </c>
      <c r="AV154" s="12" t="s">
        <v>94</v>
      </c>
      <c r="AW154" s="12" t="s">
        <v>42</v>
      </c>
      <c r="AX154" s="12" t="s">
        <v>87</v>
      </c>
      <c r="AY154" s="152" t="s">
        <v>162</v>
      </c>
    </row>
    <row r="155" spans="2:65" s="12" customFormat="1">
      <c r="B155" s="150"/>
      <c r="D155" s="151" t="s">
        <v>172</v>
      </c>
      <c r="E155" s="152" t="s">
        <v>1</v>
      </c>
      <c r="F155" s="153" t="s">
        <v>324</v>
      </c>
      <c r="H155" s="152" t="s">
        <v>1</v>
      </c>
      <c r="I155" s="154"/>
      <c r="L155" s="150"/>
      <c r="M155" s="155"/>
      <c r="T155" s="156"/>
      <c r="AT155" s="152" t="s">
        <v>172</v>
      </c>
      <c r="AU155" s="152" t="s">
        <v>96</v>
      </c>
      <c r="AV155" s="12" t="s">
        <v>94</v>
      </c>
      <c r="AW155" s="12" t="s">
        <v>42</v>
      </c>
      <c r="AX155" s="12" t="s">
        <v>87</v>
      </c>
      <c r="AY155" s="152" t="s">
        <v>162</v>
      </c>
    </row>
    <row r="156" spans="2:65" s="13" customFormat="1">
      <c r="B156" s="157"/>
      <c r="D156" s="151" t="s">
        <v>172</v>
      </c>
      <c r="E156" s="158" t="s">
        <v>1</v>
      </c>
      <c r="F156" s="159" t="s">
        <v>325</v>
      </c>
      <c r="H156" s="160">
        <v>1</v>
      </c>
      <c r="I156" s="161"/>
      <c r="L156" s="157"/>
      <c r="M156" s="162"/>
      <c r="T156" s="163"/>
      <c r="AT156" s="158" t="s">
        <v>172</v>
      </c>
      <c r="AU156" s="158" t="s">
        <v>96</v>
      </c>
      <c r="AV156" s="13" t="s">
        <v>96</v>
      </c>
      <c r="AW156" s="13" t="s">
        <v>42</v>
      </c>
      <c r="AX156" s="13" t="s">
        <v>94</v>
      </c>
      <c r="AY156" s="158" t="s">
        <v>162</v>
      </c>
    </row>
    <row r="157" spans="2:65" s="1" customFormat="1" ht="16.5" customHeight="1">
      <c r="B157" s="33"/>
      <c r="C157" s="137" t="s">
        <v>200</v>
      </c>
      <c r="D157" s="137" t="s">
        <v>165</v>
      </c>
      <c r="E157" s="138" t="s">
        <v>326</v>
      </c>
      <c r="F157" s="139" t="s">
        <v>327</v>
      </c>
      <c r="G157" s="140" t="s">
        <v>238</v>
      </c>
      <c r="H157" s="141">
        <v>1</v>
      </c>
      <c r="I157" s="142"/>
      <c r="J157" s="143">
        <f>ROUND(I157*H157,2)</f>
        <v>0</v>
      </c>
      <c r="K157" s="139" t="s">
        <v>169</v>
      </c>
      <c r="L157" s="33"/>
      <c r="M157" s="144" t="s">
        <v>1</v>
      </c>
      <c r="N157" s="145" t="s">
        <v>52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239</v>
      </c>
      <c r="AT157" s="148" t="s">
        <v>165</v>
      </c>
      <c r="AU157" s="148" t="s">
        <v>96</v>
      </c>
      <c r="AY157" s="17" t="s">
        <v>162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94</v>
      </c>
      <c r="BK157" s="149">
        <f>ROUND(I157*H157,2)</f>
        <v>0</v>
      </c>
      <c r="BL157" s="17" t="s">
        <v>239</v>
      </c>
      <c r="BM157" s="148" t="s">
        <v>328</v>
      </c>
    </row>
    <row r="158" spans="2:65" s="12" customFormat="1">
      <c r="B158" s="150"/>
      <c r="D158" s="151" t="s">
        <v>172</v>
      </c>
      <c r="E158" s="152" t="s">
        <v>1</v>
      </c>
      <c r="F158" s="153" t="s">
        <v>273</v>
      </c>
      <c r="H158" s="152" t="s">
        <v>1</v>
      </c>
      <c r="I158" s="154"/>
      <c r="L158" s="150"/>
      <c r="M158" s="155"/>
      <c r="T158" s="156"/>
      <c r="AT158" s="152" t="s">
        <v>172</v>
      </c>
      <c r="AU158" s="152" t="s">
        <v>96</v>
      </c>
      <c r="AV158" s="12" t="s">
        <v>94</v>
      </c>
      <c r="AW158" s="12" t="s">
        <v>42</v>
      </c>
      <c r="AX158" s="12" t="s">
        <v>87</v>
      </c>
      <c r="AY158" s="152" t="s">
        <v>162</v>
      </c>
    </row>
    <row r="159" spans="2:65" s="12" customFormat="1">
      <c r="B159" s="150"/>
      <c r="D159" s="151" t="s">
        <v>172</v>
      </c>
      <c r="E159" s="152" t="s">
        <v>1</v>
      </c>
      <c r="F159" s="153" t="s">
        <v>329</v>
      </c>
      <c r="H159" s="152" t="s">
        <v>1</v>
      </c>
      <c r="I159" s="154"/>
      <c r="L159" s="150"/>
      <c r="M159" s="155"/>
      <c r="T159" s="156"/>
      <c r="AT159" s="152" t="s">
        <v>172</v>
      </c>
      <c r="AU159" s="152" t="s">
        <v>96</v>
      </c>
      <c r="AV159" s="12" t="s">
        <v>94</v>
      </c>
      <c r="AW159" s="12" t="s">
        <v>42</v>
      </c>
      <c r="AX159" s="12" t="s">
        <v>87</v>
      </c>
      <c r="AY159" s="152" t="s">
        <v>162</v>
      </c>
    </row>
    <row r="160" spans="2:65" s="13" customFormat="1">
      <c r="B160" s="157"/>
      <c r="D160" s="151" t="s">
        <v>172</v>
      </c>
      <c r="E160" s="158" t="s">
        <v>1</v>
      </c>
      <c r="F160" s="159" t="s">
        <v>330</v>
      </c>
      <c r="H160" s="160">
        <v>1</v>
      </c>
      <c r="I160" s="161"/>
      <c r="L160" s="157"/>
      <c r="M160" s="162"/>
      <c r="T160" s="163"/>
      <c r="AT160" s="158" t="s">
        <v>172</v>
      </c>
      <c r="AU160" s="158" t="s">
        <v>96</v>
      </c>
      <c r="AV160" s="13" t="s">
        <v>96</v>
      </c>
      <c r="AW160" s="13" t="s">
        <v>42</v>
      </c>
      <c r="AX160" s="13" t="s">
        <v>94</v>
      </c>
      <c r="AY160" s="158" t="s">
        <v>162</v>
      </c>
    </row>
    <row r="161" spans="2:65" s="1" customFormat="1" ht="16.5" customHeight="1">
      <c r="B161" s="33"/>
      <c r="C161" s="137" t="s">
        <v>206</v>
      </c>
      <c r="D161" s="137" t="s">
        <v>165</v>
      </c>
      <c r="E161" s="138" t="s">
        <v>331</v>
      </c>
      <c r="F161" s="139" t="s">
        <v>332</v>
      </c>
      <c r="G161" s="140" t="s">
        <v>238</v>
      </c>
      <c r="H161" s="141">
        <v>1</v>
      </c>
      <c r="I161" s="142"/>
      <c r="J161" s="143">
        <f>ROUND(I161*H161,2)</f>
        <v>0</v>
      </c>
      <c r="K161" s="139" t="s">
        <v>169</v>
      </c>
      <c r="L161" s="33"/>
      <c r="M161" s="144" t="s">
        <v>1</v>
      </c>
      <c r="N161" s="145" t="s">
        <v>52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239</v>
      </c>
      <c r="AT161" s="148" t="s">
        <v>165</v>
      </c>
      <c r="AU161" s="148" t="s">
        <v>96</v>
      </c>
      <c r="AY161" s="17" t="s">
        <v>162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94</v>
      </c>
      <c r="BK161" s="149">
        <f>ROUND(I161*H161,2)</f>
        <v>0</v>
      </c>
      <c r="BL161" s="17" t="s">
        <v>239</v>
      </c>
      <c r="BM161" s="148" t="s">
        <v>333</v>
      </c>
    </row>
    <row r="162" spans="2:65" s="12" customFormat="1">
      <c r="B162" s="150"/>
      <c r="D162" s="151" t="s">
        <v>172</v>
      </c>
      <c r="E162" s="152" t="s">
        <v>1</v>
      </c>
      <c r="F162" s="153" t="s">
        <v>334</v>
      </c>
      <c r="H162" s="152" t="s">
        <v>1</v>
      </c>
      <c r="I162" s="154"/>
      <c r="L162" s="150"/>
      <c r="M162" s="155"/>
      <c r="T162" s="156"/>
      <c r="AT162" s="152" t="s">
        <v>172</v>
      </c>
      <c r="AU162" s="152" t="s">
        <v>96</v>
      </c>
      <c r="AV162" s="12" t="s">
        <v>94</v>
      </c>
      <c r="AW162" s="12" t="s">
        <v>42</v>
      </c>
      <c r="AX162" s="12" t="s">
        <v>87</v>
      </c>
      <c r="AY162" s="152" t="s">
        <v>162</v>
      </c>
    </row>
    <row r="163" spans="2:65" s="12" customFormat="1">
      <c r="B163" s="150"/>
      <c r="D163" s="151" t="s">
        <v>172</v>
      </c>
      <c r="E163" s="152" t="s">
        <v>1</v>
      </c>
      <c r="F163" s="153" t="s">
        <v>335</v>
      </c>
      <c r="H163" s="152" t="s">
        <v>1</v>
      </c>
      <c r="I163" s="154"/>
      <c r="L163" s="150"/>
      <c r="M163" s="155"/>
      <c r="T163" s="156"/>
      <c r="AT163" s="152" t="s">
        <v>172</v>
      </c>
      <c r="AU163" s="152" t="s">
        <v>96</v>
      </c>
      <c r="AV163" s="12" t="s">
        <v>94</v>
      </c>
      <c r="AW163" s="12" t="s">
        <v>42</v>
      </c>
      <c r="AX163" s="12" t="s">
        <v>87</v>
      </c>
      <c r="AY163" s="152" t="s">
        <v>162</v>
      </c>
    </row>
    <row r="164" spans="2:65" s="12" customFormat="1">
      <c r="B164" s="150"/>
      <c r="D164" s="151" t="s">
        <v>172</v>
      </c>
      <c r="E164" s="152" t="s">
        <v>1</v>
      </c>
      <c r="F164" s="153" t="s">
        <v>336</v>
      </c>
      <c r="H164" s="152" t="s">
        <v>1</v>
      </c>
      <c r="I164" s="154"/>
      <c r="L164" s="150"/>
      <c r="M164" s="155"/>
      <c r="T164" s="156"/>
      <c r="AT164" s="152" t="s">
        <v>172</v>
      </c>
      <c r="AU164" s="152" t="s">
        <v>96</v>
      </c>
      <c r="AV164" s="12" t="s">
        <v>94</v>
      </c>
      <c r="AW164" s="12" t="s">
        <v>42</v>
      </c>
      <c r="AX164" s="12" t="s">
        <v>87</v>
      </c>
      <c r="AY164" s="152" t="s">
        <v>162</v>
      </c>
    </row>
    <row r="165" spans="2:65" s="12" customFormat="1">
      <c r="B165" s="150"/>
      <c r="D165" s="151" t="s">
        <v>172</v>
      </c>
      <c r="E165" s="152" t="s">
        <v>1</v>
      </c>
      <c r="F165" s="153" t="s">
        <v>273</v>
      </c>
      <c r="H165" s="152" t="s">
        <v>1</v>
      </c>
      <c r="I165" s="154"/>
      <c r="L165" s="150"/>
      <c r="M165" s="155"/>
      <c r="T165" s="156"/>
      <c r="AT165" s="152" t="s">
        <v>172</v>
      </c>
      <c r="AU165" s="152" t="s">
        <v>96</v>
      </c>
      <c r="AV165" s="12" t="s">
        <v>94</v>
      </c>
      <c r="AW165" s="12" t="s">
        <v>42</v>
      </c>
      <c r="AX165" s="12" t="s">
        <v>87</v>
      </c>
      <c r="AY165" s="152" t="s">
        <v>162</v>
      </c>
    </row>
    <row r="166" spans="2:65" s="13" customFormat="1">
      <c r="B166" s="157"/>
      <c r="D166" s="151" t="s">
        <v>172</v>
      </c>
      <c r="E166" s="158" t="s">
        <v>1</v>
      </c>
      <c r="F166" s="159" t="s">
        <v>337</v>
      </c>
      <c r="H166" s="160">
        <v>1</v>
      </c>
      <c r="I166" s="161"/>
      <c r="L166" s="157"/>
      <c r="M166" s="162"/>
      <c r="T166" s="163"/>
      <c r="AT166" s="158" t="s">
        <v>172</v>
      </c>
      <c r="AU166" s="158" t="s">
        <v>96</v>
      </c>
      <c r="AV166" s="13" t="s">
        <v>96</v>
      </c>
      <c r="AW166" s="13" t="s">
        <v>42</v>
      </c>
      <c r="AX166" s="13" t="s">
        <v>87</v>
      </c>
      <c r="AY166" s="158" t="s">
        <v>162</v>
      </c>
    </row>
    <row r="167" spans="2:65" s="14" customFormat="1">
      <c r="B167" s="164"/>
      <c r="D167" s="151" t="s">
        <v>172</v>
      </c>
      <c r="E167" s="165" t="s">
        <v>1</v>
      </c>
      <c r="F167" s="166" t="s">
        <v>178</v>
      </c>
      <c r="H167" s="167">
        <v>1</v>
      </c>
      <c r="I167" s="168"/>
      <c r="L167" s="164"/>
      <c r="M167" s="169"/>
      <c r="T167" s="170"/>
      <c r="AT167" s="165" t="s">
        <v>172</v>
      </c>
      <c r="AU167" s="165" t="s">
        <v>96</v>
      </c>
      <c r="AV167" s="14" t="s">
        <v>170</v>
      </c>
      <c r="AW167" s="14" t="s">
        <v>42</v>
      </c>
      <c r="AX167" s="14" t="s">
        <v>94</v>
      </c>
      <c r="AY167" s="165" t="s">
        <v>162</v>
      </c>
    </row>
    <row r="168" spans="2:65" s="11" customFormat="1" ht="22.9" customHeight="1">
      <c r="B168" s="125"/>
      <c r="D168" s="126" t="s">
        <v>86</v>
      </c>
      <c r="E168" s="135" t="s">
        <v>338</v>
      </c>
      <c r="F168" s="135" t="s">
        <v>339</v>
      </c>
      <c r="I168" s="128"/>
      <c r="J168" s="136">
        <f>BK168</f>
        <v>0</v>
      </c>
      <c r="L168" s="125"/>
      <c r="M168" s="130"/>
      <c r="P168" s="131">
        <f>SUM(P169:P170)</f>
        <v>0</v>
      </c>
      <c r="R168" s="131">
        <f>SUM(R169:R170)</f>
        <v>0</v>
      </c>
      <c r="T168" s="132">
        <f>SUM(T169:T170)</f>
        <v>0</v>
      </c>
      <c r="AR168" s="126" t="s">
        <v>196</v>
      </c>
      <c r="AT168" s="133" t="s">
        <v>86</v>
      </c>
      <c r="AU168" s="133" t="s">
        <v>94</v>
      </c>
      <c r="AY168" s="126" t="s">
        <v>162</v>
      </c>
      <c r="BK168" s="134">
        <f>SUM(BK169:BK170)</f>
        <v>0</v>
      </c>
    </row>
    <row r="169" spans="2:65" s="1" customFormat="1" ht="16.5" customHeight="1">
      <c r="B169" s="33"/>
      <c r="C169" s="137" t="s">
        <v>211</v>
      </c>
      <c r="D169" s="137" t="s">
        <v>165</v>
      </c>
      <c r="E169" s="138" t="s">
        <v>340</v>
      </c>
      <c r="F169" s="139" t="s">
        <v>341</v>
      </c>
      <c r="G169" s="140" t="s">
        <v>238</v>
      </c>
      <c r="H169" s="141">
        <v>1</v>
      </c>
      <c r="I169" s="142"/>
      <c r="J169" s="143">
        <f>ROUND(I169*H169,2)</f>
        <v>0</v>
      </c>
      <c r="K169" s="139" t="s">
        <v>288</v>
      </c>
      <c r="L169" s="33"/>
      <c r="M169" s="144" t="s">
        <v>1</v>
      </c>
      <c r="N169" s="145" t="s">
        <v>52</v>
      </c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AR169" s="148" t="s">
        <v>239</v>
      </c>
      <c r="AT169" s="148" t="s">
        <v>165</v>
      </c>
      <c r="AU169" s="148" t="s">
        <v>96</v>
      </c>
      <c r="AY169" s="17" t="s">
        <v>162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94</v>
      </c>
      <c r="BK169" s="149">
        <f>ROUND(I169*H169,2)</f>
        <v>0</v>
      </c>
      <c r="BL169" s="17" t="s">
        <v>239</v>
      </c>
      <c r="BM169" s="148" t="s">
        <v>342</v>
      </c>
    </row>
    <row r="170" spans="2:65" s="13" customFormat="1">
      <c r="B170" s="157"/>
      <c r="D170" s="151" t="s">
        <v>172</v>
      </c>
      <c r="E170" s="158" t="s">
        <v>1</v>
      </c>
      <c r="F170" s="159" t="s">
        <v>343</v>
      </c>
      <c r="H170" s="160">
        <v>1</v>
      </c>
      <c r="I170" s="161"/>
      <c r="L170" s="157"/>
      <c r="M170" s="181"/>
      <c r="N170" s="182"/>
      <c r="O170" s="182"/>
      <c r="P170" s="182"/>
      <c r="Q170" s="182"/>
      <c r="R170" s="182"/>
      <c r="S170" s="182"/>
      <c r="T170" s="183"/>
      <c r="AT170" s="158" t="s">
        <v>172</v>
      </c>
      <c r="AU170" s="158" t="s">
        <v>96</v>
      </c>
      <c r="AV170" s="13" t="s">
        <v>96</v>
      </c>
      <c r="AW170" s="13" t="s">
        <v>42</v>
      </c>
      <c r="AX170" s="13" t="s">
        <v>94</v>
      </c>
      <c r="AY170" s="158" t="s">
        <v>162</v>
      </c>
    </row>
    <row r="171" spans="2:65" s="1" customFormat="1" ht="6.95" customHeight="1">
      <c r="B171" s="45"/>
      <c r="C171" s="46"/>
      <c r="D171" s="46"/>
      <c r="E171" s="46"/>
      <c r="F171" s="46"/>
      <c r="G171" s="46"/>
      <c r="H171" s="46"/>
      <c r="I171" s="46"/>
      <c r="J171" s="46"/>
      <c r="K171" s="46"/>
      <c r="L171" s="33"/>
    </row>
  </sheetData>
  <sheetProtection algorithmName="SHA-512" hashValue="cVx5jbwfF2UoqZmOYzWArJwyvOzM87xzzwZMlRtT0XbvDs98b3w9EZl18a0khBrweSVuwWXcMTBCCBn7fzQ3Kg==" saltValue="VykFw5A6qUISfMWmNR6jLcXRoFz+nMfnB4QRXElxVy+v4bU7+dXM63escDlKT7Hn+Rn+B+F5qwPiNc58H4R0Rw==" spinCount="100000" sheet="1" objects="1" scenarios="1" formatColumns="0" formatRows="0" autoFilter="0"/>
  <autoFilter ref="C126:K170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036"/>
  <sheetViews>
    <sheetView showGridLines="0" workbookViewId="0">
      <selection activeCell="BE5" sqref="BE5:BE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122</v>
      </c>
      <c r="AZ2" s="93" t="s">
        <v>344</v>
      </c>
      <c r="BA2" s="93" t="s">
        <v>1</v>
      </c>
      <c r="BB2" s="93" t="s">
        <v>1</v>
      </c>
      <c r="BC2" s="93" t="s">
        <v>345</v>
      </c>
      <c r="BD2" s="93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3" t="s">
        <v>346</v>
      </c>
      <c r="BA3" s="93" t="s">
        <v>1</v>
      </c>
      <c r="BB3" s="93" t="s">
        <v>1</v>
      </c>
      <c r="BC3" s="93" t="s">
        <v>96</v>
      </c>
      <c r="BD3" s="93" t="s">
        <v>96</v>
      </c>
    </row>
    <row r="4" spans="2:56" ht="24.95" customHeight="1">
      <c r="B4" s="20"/>
      <c r="D4" s="21" t="s">
        <v>134</v>
      </c>
      <c r="L4" s="20"/>
      <c r="M4" s="94" t="s">
        <v>10</v>
      </c>
      <c r="AT4" s="17" t="s">
        <v>4</v>
      </c>
      <c r="AZ4" s="93" t="s">
        <v>347</v>
      </c>
      <c r="BA4" s="93" t="s">
        <v>1</v>
      </c>
      <c r="BB4" s="93" t="s">
        <v>1</v>
      </c>
      <c r="BC4" s="93" t="s">
        <v>348</v>
      </c>
      <c r="BD4" s="93" t="s">
        <v>96</v>
      </c>
    </row>
    <row r="5" spans="2:56" ht="6.95" customHeight="1">
      <c r="B5" s="20"/>
      <c r="L5" s="20"/>
      <c r="AZ5" s="93" t="s">
        <v>349</v>
      </c>
      <c r="BA5" s="93" t="s">
        <v>1</v>
      </c>
      <c r="BB5" s="93" t="s">
        <v>1</v>
      </c>
      <c r="BC5" s="93" t="s">
        <v>350</v>
      </c>
      <c r="BD5" s="93" t="s">
        <v>96</v>
      </c>
    </row>
    <row r="6" spans="2:56" ht="12" customHeight="1">
      <c r="B6" s="20"/>
      <c r="D6" s="27" t="s">
        <v>16</v>
      </c>
      <c r="L6" s="20"/>
      <c r="AZ6" s="93" t="s">
        <v>351</v>
      </c>
      <c r="BA6" s="93" t="s">
        <v>1</v>
      </c>
      <c r="BB6" s="93" t="s">
        <v>1</v>
      </c>
      <c r="BC6" s="93" t="s">
        <v>96</v>
      </c>
      <c r="BD6" s="93" t="s">
        <v>96</v>
      </c>
    </row>
    <row r="7" spans="2:56" ht="16.5" customHeight="1">
      <c r="B7" s="20"/>
      <c r="E7" s="244" t="str">
        <f>'Rekapitulace stavby'!K6</f>
        <v>MĚSTO ŠTERNBERK - CYKLISTICKÉ KOMUNIKACE - dělené výdaje - ÚSEK 5</v>
      </c>
      <c r="F7" s="245"/>
      <c r="G7" s="245"/>
      <c r="H7" s="245"/>
      <c r="L7" s="20"/>
      <c r="AZ7" s="93" t="s">
        <v>352</v>
      </c>
      <c r="BA7" s="93" t="s">
        <v>1</v>
      </c>
      <c r="BB7" s="93" t="s">
        <v>1</v>
      </c>
      <c r="BC7" s="93" t="s">
        <v>96</v>
      </c>
      <c r="BD7" s="93" t="s">
        <v>96</v>
      </c>
    </row>
    <row r="8" spans="2:56" ht="12" customHeight="1">
      <c r="B8" s="20"/>
      <c r="D8" s="27" t="s">
        <v>135</v>
      </c>
      <c r="L8" s="20"/>
      <c r="AZ8" s="93" t="s">
        <v>353</v>
      </c>
      <c r="BA8" s="93" t="s">
        <v>1</v>
      </c>
      <c r="BB8" s="93" t="s">
        <v>1</v>
      </c>
      <c r="BC8" s="93" t="s">
        <v>186</v>
      </c>
      <c r="BD8" s="93" t="s">
        <v>96</v>
      </c>
    </row>
    <row r="9" spans="2:56" s="1" customFormat="1" ht="16.5" customHeight="1">
      <c r="B9" s="33"/>
      <c r="E9" s="244" t="s">
        <v>354</v>
      </c>
      <c r="F9" s="243"/>
      <c r="G9" s="243"/>
      <c r="H9" s="243"/>
      <c r="L9" s="33"/>
      <c r="AZ9" s="93" t="s">
        <v>355</v>
      </c>
      <c r="BA9" s="93" t="s">
        <v>1</v>
      </c>
      <c r="BB9" s="93" t="s">
        <v>1</v>
      </c>
      <c r="BC9" s="93" t="s">
        <v>356</v>
      </c>
      <c r="BD9" s="93" t="s">
        <v>96</v>
      </c>
    </row>
    <row r="10" spans="2:56" s="1" customFormat="1" ht="12" customHeight="1">
      <c r="B10" s="33"/>
      <c r="D10" s="27" t="s">
        <v>137</v>
      </c>
      <c r="L10" s="33"/>
      <c r="AZ10" s="93" t="s">
        <v>357</v>
      </c>
      <c r="BA10" s="93" t="s">
        <v>1</v>
      </c>
      <c r="BB10" s="93" t="s">
        <v>1</v>
      </c>
      <c r="BC10" s="93" t="s">
        <v>358</v>
      </c>
      <c r="BD10" s="93" t="s">
        <v>96</v>
      </c>
    </row>
    <row r="11" spans="2:56" s="1" customFormat="1" ht="16.5" customHeight="1">
      <c r="B11" s="33"/>
      <c r="E11" s="227" t="s">
        <v>359</v>
      </c>
      <c r="F11" s="243"/>
      <c r="G11" s="243"/>
      <c r="H11" s="243"/>
      <c r="L11" s="33"/>
      <c r="AZ11" s="93" t="s">
        <v>360</v>
      </c>
      <c r="BA11" s="93" t="s">
        <v>1</v>
      </c>
      <c r="BB11" s="93" t="s">
        <v>1</v>
      </c>
      <c r="BC11" s="93" t="s">
        <v>361</v>
      </c>
      <c r="BD11" s="93" t="s">
        <v>96</v>
      </c>
    </row>
    <row r="12" spans="2:56" s="1" customFormat="1">
      <c r="B12" s="33"/>
      <c r="L12" s="33"/>
      <c r="AZ12" s="93" t="s">
        <v>362</v>
      </c>
      <c r="BA12" s="93" t="s">
        <v>1</v>
      </c>
      <c r="BB12" s="93" t="s">
        <v>1</v>
      </c>
      <c r="BC12" s="93" t="s">
        <v>363</v>
      </c>
      <c r="BD12" s="93" t="s">
        <v>96</v>
      </c>
    </row>
    <row r="13" spans="2:5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  <c r="AZ13" s="93" t="s">
        <v>364</v>
      </c>
      <c r="BA13" s="93" t="s">
        <v>1</v>
      </c>
      <c r="BB13" s="93" t="s">
        <v>1</v>
      </c>
      <c r="BC13" s="93" t="s">
        <v>365</v>
      </c>
      <c r="BD13" s="93" t="s">
        <v>96</v>
      </c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24. 4. 2025</v>
      </c>
      <c r="L14" s="33"/>
      <c r="AZ14" s="93" t="s">
        <v>366</v>
      </c>
      <c r="BA14" s="93" t="s">
        <v>1</v>
      </c>
      <c r="BB14" s="93" t="s">
        <v>1</v>
      </c>
      <c r="BC14" s="93" t="s">
        <v>367</v>
      </c>
      <c r="BD14" s="93" t="s">
        <v>96</v>
      </c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  <c r="AZ15" s="93" t="s">
        <v>368</v>
      </c>
      <c r="BA15" s="93" t="s">
        <v>1</v>
      </c>
      <c r="BB15" s="93" t="s">
        <v>1</v>
      </c>
      <c r="BC15" s="93" t="s">
        <v>369</v>
      </c>
      <c r="BD15" s="93" t="s">
        <v>96</v>
      </c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  <c r="AZ16" s="93" t="s">
        <v>370</v>
      </c>
      <c r="BA16" s="93" t="s">
        <v>1</v>
      </c>
      <c r="BB16" s="93" t="s">
        <v>1</v>
      </c>
      <c r="BC16" s="93" t="s">
        <v>371</v>
      </c>
      <c r="BD16" s="93" t="s">
        <v>96</v>
      </c>
    </row>
    <row r="17" spans="2:56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  <c r="AZ17" s="93" t="s">
        <v>372</v>
      </c>
      <c r="BA17" s="93" t="s">
        <v>1</v>
      </c>
      <c r="BB17" s="93" t="s">
        <v>1</v>
      </c>
      <c r="BC17" s="93" t="s">
        <v>373</v>
      </c>
      <c r="BD17" s="93" t="s">
        <v>96</v>
      </c>
    </row>
    <row r="18" spans="2:56" s="1" customFormat="1" ht="6.95" customHeight="1">
      <c r="B18" s="33"/>
      <c r="L18" s="33"/>
      <c r="AZ18" s="93" t="s">
        <v>374</v>
      </c>
      <c r="BA18" s="93" t="s">
        <v>1</v>
      </c>
      <c r="BB18" s="93" t="s">
        <v>1</v>
      </c>
      <c r="BC18" s="93" t="s">
        <v>375</v>
      </c>
      <c r="BD18" s="93" t="s">
        <v>96</v>
      </c>
    </row>
    <row r="19" spans="2:56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  <c r="AZ19" s="93" t="s">
        <v>376</v>
      </c>
      <c r="BA19" s="93" t="s">
        <v>1</v>
      </c>
      <c r="BB19" s="93" t="s">
        <v>1</v>
      </c>
      <c r="BC19" s="93" t="s">
        <v>377</v>
      </c>
      <c r="BD19" s="93" t="s">
        <v>96</v>
      </c>
    </row>
    <row r="20" spans="2:56" s="1" customFormat="1" ht="18" customHeight="1">
      <c r="B20" s="33"/>
      <c r="E20" s="246" t="str">
        <f>'Rekapitulace stavby'!E14</f>
        <v>Vyplň údaj</v>
      </c>
      <c r="F20" s="233"/>
      <c r="G20" s="233"/>
      <c r="H20" s="233"/>
      <c r="I20" s="27" t="s">
        <v>34</v>
      </c>
      <c r="J20" s="28" t="str">
        <f>'Rekapitulace stavby'!AN14</f>
        <v>Vyplň údaj</v>
      </c>
      <c r="L20" s="33"/>
      <c r="AZ20" s="93" t="s">
        <v>378</v>
      </c>
      <c r="BA20" s="93" t="s">
        <v>1</v>
      </c>
      <c r="BB20" s="93" t="s">
        <v>1</v>
      </c>
      <c r="BC20" s="93" t="s">
        <v>379</v>
      </c>
      <c r="BD20" s="93" t="s">
        <v>96</v>
      </c>
    </row>
    <row r="21" spans="2:56" s="1" customFormat="1" ht="6.95" customHeight="1">
      <c r="B21" s="33"/>
      <c r="L21" s="33"/>
      <c r="AZ21" s="93" t="s">
        <v>380</v>
      </c>
      <c r="BA21" s="93" t="s">
        <v>1</v>
      </c>
      <c r="BB21" s="93" t="s">
        <v>1</v>
      </c>
      <c r="BC21" s="93" t="s">
        <v>381</v>
      </c>
      <c r="BD21" s="93" t="s">
        <v>96</v>
      </c>
    </row>
    <row r="22" spans="2:56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  <c r="AZ22" s="93" t="s">
        <v>382</v>
      </c>
      <c r="BA22" s="93" t="s">
        <v>1</v>
      </c>
      <c r="BB22" s="93" t="s">
        <v>1</v>
      </c>
      <c r="BC22" s="93" t="s">
        <v>383</v>
      </c>
      <c r="BD22" s="93" t="s">
        <v>96</v>
      </c>
    </row>
    <row r="23" spans="2:56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  <c r="AZ23" s="93" t="s">
        <v>384</v>
      </c>
      <c r="BA23" s="93" t="s">
        <v>1</v>
      </c>
      <c r="BB23" s="93" t="s">
        <v>1</v>
      </c>
      <c r="BC23" s="93" t="s">
        <v>385</v>
      </c>
      <c r="BD23" s="93" t="s">
        <v>96</v>
      </c>
    </row>
    <row r="24" spans="2:56" s="1" customFormat="1" ht="6.95" customHeight="1">
      <c r="B24" s="33"/>
      <c r="L24" s="33"/>
      <c r="AZ24" s="93" t="s">
        <v>386</v>
      </c>
      <c r="BA24" s="93" t="s">
        <v>1</v>
      </c>
      <c r="BB24" s="93" t="s">
        <v>1</v>
      </c>
      <c r="BC24" s="93" t="s">
        <v>387</v>
      </c>
      <c r="BD24" s="93" t="s">
        <v>96</v>
      </c>
    </row>
    <row r="25" spans="2:56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  <c r="AZ25" s="93" t="s">
        <v>388</v>
      </c>
      <c r="BA25" s="93" t="s">
        <v>1</v>
      </c>
      <c r="BB25" s="93" t="s">
        <v>1</v>
      </c>
      <c r="BC25" s="93" t="s">
        <v>389</v>
      </c>
      <c r="BD25" s="93" t="s">
        <v>96</v>
      </c>
    </row>
    <row r="26" spans="2:56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  <c r="AZ26" s="93" t="s">
        <v>390</v>
      </c>
      <c r="BA26" s="93" t="s">
        <v>1</v>
      </c>
      <c r="BB26" s="93" t="s">
        <v>1</v>
      </c>
      <c r="BC26" s="93" t="s">
        <v>170</v>
      </c>
      <c r="BD26" s="93" t="s">
        <v>96</v>
      </c>
    </row>
    <row r="27" spans="2:56" s="1" customFormat="1" ht="6.95" customHeight="1">
      <c r="B27" s="33"/>
      <c r="L27" s="33"/>
      <c r="AZ27" s="93" t="s">
        <v>391</v>
      </c>
      <c r="BA27" s="93" t="s">
        <v>1</v>
      </c>
      <c r="BB27" s="93" t="s">
        <v>1</v>
      </c>
      <c r="BC27" s="93" t="s">
        <v>392</v>
      </c>
      <c r="BD27" s="93" t="s">
        <v>96</v>
      </c>
    </row>
    <row r="28" spans="2:56" s="1" customFormat="1" ht="12" customHeight="1">
      <c r="B28" s="33"/>
      <c r="D28" s="27" t="s">
        <v>45</v>
      </c>
      <c r="L28" s="33"/>
      <c r="AZ28" s="93" t="s">
        <v>393</v>
      </c>
      <c r="BA28" s="93" t="s">
        <v>1</v>
      </c>
      <c r="BB28" s="93" t="s">
        <v>1</v>
      </c>
      <c r="BC28" s="93" t="s">
        <v>394</v>
      </c>
      <c r="BD28" s="93" t="s">
        <v>96</v>
      </c>
    </row>
    <row r="29" spans="2:56" s="7" customFormat="1" ht="16.5" customHeight="1">
      <c r="B29" s="95"/>
      <c r="E29" s="237" t="s">
        <v>1</v>
      </c>
      <c r="F29" s="237"/>
      <c r="G29" s="237"/>
      <c r="H29" s="237"/>
      <c r="L29" s="95"/>
      <c r="AZ29" s="184" t="s">
        <v>395</v>
      </c>
      <c r="BA29" s="184" t="s">
        <v>1</v>
      </c>
      <c r="BB29" s="184" t="s">
        <v>1</v>
      </c>
      <c r="BC29" s="184" t="s">
        <v>396</v>
      </c>
      <c r="BD29" s="184" t="s">
        <v>96</v>
      </c>
    </row>
    <row r="30" spans="2:56" s="1" customFormat="1" ht="6.95" customHeight="1">
      <c r="B30" s="33"/>
      <c r="L30" s="33"/>
      <c r="AZ30" s="93" t="s">
        <v>397</v>
      </c>
      <c r="BA30" s="93" t="s">
        <v>1</v>
      </c>
      <c r="BB30" s="93" t="s">
        <v>1</v>
      </c>
      <c r="BC30" s="93" t="s">
        <v>398</v>
      </c>
      <c r="BD30" s="93" t="s">
        <v>96</v>
      </c>
    </row>
    <row r="31" spans="2:56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  <c r="AZ31" s="93" t="s">
        <v>399</v>
      </c>
      <c r="BA31" s="93" t="s">
        <v>1</v>
      </c>
      <c r="BB31" s="93" t="s">
        <v>1</v>
      </c>
      <c r="BC31" s="93" t="s">
        <v>400</v>
      </c>
      <c r="BD31" s="93" t="s">
        <v>96</v>
      </c>
    </row>
    <row r="32" spans="2:56" s="1" customFormat="1" ht="25.35" customHeight="1">
      <c r="B32" s="33"/>
      <c r="D32" s="96" t="s">
        <v>47</v>
      </c>
      <c r="J32" s="67">
        <f>ROUND(J134, 2)</f>
        <v>0</v>
      </c>
      <c r="L32" s="33"/>
      <c r="AZ32" s="93" t="s">
        <v>401</v>
      </c>
      <c r="BA32" s="93" t="s">
        <v>1</v>
      </c>
      <c r="BB32" s="93" t="s">
        <v>1</v>
      </c>
      <c r="BC32" s="93" t="s">
        <v>402</v>
      </c>
      <c r="BD32" s="93" t="s">
        <v>96</v>
      </c>
    </row>
    <row r="33" spans="2:56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  <c r="AZ33" s="93" t="s">
        <v>403</v>
      </c>
      <c r="BA33" s="93" t="s">
        <v>1</v>
      </c>
      <c r="BB33" s="93" t="s">
        <v>1</v>
      </c>
      <c r="BC33" s="93" t="s">
        <v>404</v>
      </c>
      <c r="BD33" s="93" t="s">
        <v>96</v>
      </c>
    </row>
    <row r="34" spans="2:56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  <c r="AZ34" s="93" t="s">
        <v>405</v>
      </c>
      <c r="BA34" s="93" t="s">
        <v>1</v>
      </c>
      <c r="BB34" s="93" t="s">
        <v>1</v>
      </c>
      <c r="BC34" s="93" t="s">
        <v>94</v>
      </c>
      <c r="BD34" s="93" t="s">
        <v>96</v>
      </c>
    </row>
    <row r="35" spans="2:56" s="1" customFormat="1" ht="14.45" customHeight="1">
      <c r="B35" s="33"/>
      <c r="D35" s="56" t="s">
        <v>51</v>
      </c>
      <c r="E35" s="27" t="s">
        <v>52</v>
      </c>
      <c r="F35" s="86">
        <f>ROUND((SUM(BE134:BE1035)),  2)</f>
        <v>0</v>
      </c>
      <c r="I35" s="97">
        <v>0.21</v>
      </c>
      <c r="J35" s="86">
        <f>ROUND(((SUM(BE134:BE1035))*I35),  2)</f>
        <v>0</v>
      </c>
      <c r="L35" s="33"/>
      <c r="AZ35" s="93" t="s">
        <v>406</v>
      </c>
      <c r="BA35" s="93" t="s">
        <v>1</v>
      </c>
      <c r="BB35" s="93" t="s">
        <v>1</v>
      </c>
      <c r="BC35" s="93" t="s">
        <v>407</v>
      </c>
      <c r="BD35" s="93" t="s">
        <v>96</v>
      </c>
    </row>
    <row r="36" spans="2:56" s="1" customFormat="1" ht="14.45" customHeight="1">
      <c r="B36" s="33"/>
      <c r="E36" s="27" t="s">
        <v>53</v>
      </c>
      <c r="F36" s="86">
        <f>ROUND((SUM(BF134:BF1035)),  2)</f>
        <v>0</v>
      </c>
      <c r="I36" s="97">
        <v>0.15</v>
      </c>
      <c r="J36" s="86">
        <f>ROUND(((SUM(BF134:BF1035))*I36),  2)</f>
        <v>0</v>
      </c>
      <c r="L36" s="33"/>
      <c r="AZ36" s="93" t="s">
        <v>408</v>
      </c>
      <c r="BA36" s="93" t="s">
        <v>1</v>
      </c>
      <c r="BB36" s="93" t="s">
        <v>1</v>
      </c>
      <c r="BC36" s="93" t="s">
        <v>409</v>
      </c>
      <c r="BD36" s="93" t="s">
        <v>96</v>
      </c>
    </row>
    <row r="37" spans="2:56" s="1" customFormat="1" ht="14.45" hidden="1" customHeight="1">
      <c r="B37" s="33"/>
      <c r="E37" s="27" t="s">
        <v>54</v>
      </c>
      <c r="F37" s="86">
        <f>ROUND((SUM(BG134:BG1035)),  2)</f>
        <v>0</v>
      </c>
      <c r="I37" s="97">
        <v>0.21</v>
      </c>
      <c r="J37" s="86">
        <f>0</f>
        <v>0</v>
      </c>
      <c r="L37" s="33"/>
      <c r="AZ37" s="93" t="s">
        <v>410</v>
      </c>
      <c r="BA37" s="93" t="s">
        <v>1</v>
      </c>
      <c r="BB37" s="93" t="s">
        <v>1</v>
      </c>
      <c r="BC37" s="93" t="s">
        <v>411</v>
      </c>
      <c r="BD37" s="93" t="s">
        <v>96</v>
      </c>
    </row>
    <row r="38" spans="2:56" s="1" customFormat="1" ht="14.45" hidden="1" customHeight="1">
      <c r="B38" s="33"/>
      <c r="E38" s="27" t="s">
        <v>55</v>
      </c>
      <c r="F38" s="86">
        <f>ROUND((SUM(BH134:BH1035)),  2)</f>
        <v>0</v>
      </c>
      <c r="I38" s="97">
        <v>0.15</v>
      </c>
      <c r="J38" s="86">
        <f>0</f>
        <v>0</v>
      </c>
      <c r="L38" s="33"/>
      <c r="AZ38" s="93" t="s">
        <v>412</v>
      </c>
      <c r="BA38" s="93" t="s">
        <v>1</v>
      </c>
      <c r="BB38" s="93" t="s">
        <v>1</v>
      </c>
      <c r="BC38" s="93" t="s">
        <v>413</v>
      </c>
      <c r="BD38" s="93" t="s">
        <v>96</v>
      </c>
    </row>
    <row r="39" spans="2:56" s="1" customFormat="1" ht="14.45" hidden="1" customHeight="1">
      <c r="B39" s="33"/>
      <c r="E39" s="27" t="s">
        <v>56</v>
      </c>
      <c r="F39" s="86">
        <f>ROUND((SUM(BI134:BI1035)),  2)</f>
        <v>0</v>
      </c>
      <c r="I39" s="97">
        <v>0</v>
      </c>
      <c r="J39" s="86">
        <f>0</f>
        <v>0</v>
      </c>
      <c r="L39" s="33"/>
      <c r="AZ39" s="93" t="s">
        <v>414</v>
      </c>
      <c r="BA39" s="93" t="s">
        <v>1</v>
      </c>
      <c r="BB39" s="93" t="s">
        <v>1</v>
      </c>
      <c r="BC39" s="93" t="s">
        <v>415</v>
      </c>
      <c r="BD39" s="93" t="s">
        <v>96</v>
      </c>
    </row>
    <row r="40" spans="2:56" s="1" customFormat="1" ht="6.95" customHeight="1">
      <c r="B40" s="33"/>
      <c r="L40" s="33"/>
      <c r="AZ40" s="93" t="s">
        <v>416</v>
      </c>
      <c r="BA40" s="93" t="s">
        <v>1</v>
      </c>
      <c r="BB40" s="93" t="s">
        <v>1</v>
      </c>
      <c r="BC40" s="93" t="s">
        <v>417</v>
      </c>
      <c r="BD40" s="93" t="s">
        <v>96</v>
      </c>
    </row>
    <row r="41" spans="2:56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  <c r="AZ41" s="93" t="s">
        <v>418</v>
      </c>
      <c r="BA41" s="93" t="s">
        <v>1</v>
      </c>
      <c r="BB41" s="93" t="s">
        <v>1</v>
      </c>
      <c r="BC41" s="93" t="s">
        <v>419</v>
      </c>
      <c r="BD41" s="93" t="s">
        <v>96</v>
      </c>
    </row>
    <row r="42" spans="2:56" s="1" customFormat="1" ht="14.45" customHeight="1">
      <c r="B42" s="33"/>
      <c r="L42" s="33"/>
      <c r="AZ42" s="93" t="s">
        <v>420</v>
      </c>
      <c r="BA42" s="93" t="s">
        <v>1</v>
      </c>
      <c r="BB42" s="93" t="s">
        <v>1</v>
      </c>
      <c r="BC42" s="93" t="s">
        <v>421</v>
      </c>
      <c r="BD42" s="93" t="s">
        <v>96</v>
      </c>
    </row>
    <row r="43" spans="2:56" ht="14.45" customHeight="1">
      <c r="B43" s="20"/>
      <c r="L43" s="20"/>
      <c r="AZ43" s="93" t="s">
        <v>422</v>
      </c>
      <c r="BA43" s="93" t="s">
        <v>1</v>
      </c>
      <c r="BB43" s="93" t="s">
        <v>1</v>
      </c>
      <c r="BC43" s="93" t="s">
        <v>423</v>
      </c>
      <c r="BD43" s="93" t="s">
        <v>96</v>
      </c>
    </row>
    <row r="44" spans="2:56" ht="14.45" customHeight="1">
      <c r="B44" s="20"/>
      <c r="L44" s="20"/>
      <c r="AZ44" s="93" t="s">
        <v>424</v>
      </c>
      <c r="BA44" s="93" t="s">
        <v>1</v>
      </c>
      <c r="BB44" s="93" t="s">
        <v>1</v>
      </c>
      <c r="BC44" s="93" t="s">
        <v>425</v>
      </c>
      <c r="BD44" s="93" t="s">
        <v>96</v>
      </c>
    </row>
    <row r="45" spans="2:56" ht="14.45" customHeight="1">
      <c r="B45" s="20"/>
      <c r="L45" s="20"/>
      <c r="AZ45" s="93" t="s">
        <v>426</v>
      </c>
      <c r="BA45" s="93" t="s">
        <v>1</v>
      </c>
      <c r="BB45" s="93" t="s">
        <v>1</v>
      </c>
      <c r="BC45" s="93" t="s">
        <v>427</v>
      </c>
      <c r="BD45" s="93" t="s">
        <v>96</v>
      </c>
    </row>
    <row r="46" spans="2:56" ht="14.45" customHeight="1">
      <c r="B46" s="20"/>
      <c r="L46" s="20"/>
      <c r="AZ46" s="93" t="s">
        <v>428</v>
      </c>
      <c r="BA46" s="93" t="s">
        <v>1</v>
      </c>
      <c r="BB46" s="93" t="s">
        <v>1</v>
      </c>
      <c r="BC46" s="93" t="s">
        <v>429</v>
      </c>
      <c r="BD46" s="93" t="s">
        <v>96</v>
      </c>
    </row>
    <row r="47" spans="2:56" ht="14.45" customHeight="1">
      <c r="B47" s="20"/>
      <c r="L47" s="20"/>
      <c r="AZ47" s="93" t="s">
        <v>430</v>
      </c>
      <c r="BA47" s="93" t="s">
        <v>1</v>
      </c>
      <c r="BB47" s="93" t="s">
        <v>1</v>
      </c>
      <c r="BC47" s="93" t="s">
        <v>170</v>
      </c>
      <c r="BD47" s="93" t="s">
        <v>96</v>
      </c>
    </row>
    <row r="48" spans="2:56" ht="14.45" customHeight="1">
      <c r="B48" s="20"/>
      <c r="L48" s="20"/>
      <c r="AZ48" s="93" t="s">
        <v>431</v>
      </c>
      <c r="BA48" s="93" t="s">
        <v>1</v>
      </c>
      <c r="BB48" s="93" t="s">
        <v>1</v>
      </c>
      <c r="BC48" s="93" t="s">
        <v>170</v>
      </c>
      <c r="BD48" s="93" t="s">
        <v>96</v>
      </c>
    </row>
    <row r="49" spans="2:56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  <c r="AZ49" s="93" t="s">
        <v>432</v>
      </c>
      <c r="BA49" s="93" t="s">
        <v>1</v>
      </c>
      <c r="BB49" s="93" t="s">
        <v>1</v>
      </c>
      <c r="BC49" s="93" t="s">
        <v>433</v>
      </c>
      <c r="BD49" s="93" t="s">
        <v>96</v>
      </c>
    </row>
    <row r="50" spans="2:56">
      <c r="B50" s="20"/>
      <c r="L50" s="20"/>
      <c r="AZ50" s="93" t="s">
        <v>434</v>
      </c>
      <c r="BA50" s="93" t="s">
        <v>1</v>
      </c>
      <c r="BB50" s="93" t="s">
        <v>1</v>
      </c>
      <c r="BC50" s="93" t="s">
        <v>435</v>
      </c>
      <c r="BD50" s="93" t="s">
        <v>96</v>
      </c>
    </row>
    <row r="51" spans="2:56">
      <c r="B51" s="20"/>
      <c r="L51" s="20"/>
      <c r="AZ51" s="93" t="s">
        <v>436</v>
      </c>
      <c r="BA51" s="93" t="s">
        <v>1</v>
      </c>
      <c r="BB51" s="93" t="s">
        <v>1</v>
      </c>
      <c r="BC51" s="93" t="s">
        <v>437</v>
      </c>
      <c r="BD51" s="93" t="s">
        <v>96</v>
      </c>
    </row>
    <row r="52" spans="2:56">
      <c r="B52" s="20"/>
      <c r="L52" s="20"/>
      <c r="AZ52" s="93" t="s">
        <v>438</v>
      </c>
      <c r="BA52" s="93" t="s">
        <v>1</v>
      </c>
      <c r="BB52" s="93" t="s">
        <v>1</v>
      </c>
      <c r="BC52" s="93" t="s">
        <v>439</v>
      </c>
      <c r="BD52" s="93" t="s">
        <v>96</v>
      </c>
    </row>
    <row r="53" spans="2:56">
      <c r="B53" s="20"/>
      <c r="L53" s="20"/>
      <c r="AZ53" s="93" t="s">
        <v>440</v>
      </c>
      <c r="BA53" s="93" t="s">
        <v>1</v>
      </c>
      <c r="BB53" s="93" t="s">
        <v>1</v>
      </c>
      <c r="BC53" s="93" t="s">
        <v>441</v>
      </c>
      <c r="BD53" s="93" t="s">
        <v>96</v>
      </c>
    </row>
    <row r="54" spans="2:56">
      <c r="B54" s="20"/>
      <c r="L54" s="20"/>
    </row>
    <row r="55" spans="2:56">
      <c r="B55" s="20"/>
      <c r="L55" s="20"/>
    </row>
    <row r="56" spans="2:56">
      <c r="B56" s="20"/>
      <c r="L56" s="20"/>
    </row>
    <row r="57" spans="2:56">
      <c r="B57" s="20"/>
      <c r="L57" s="20"/>
    </row>
    <row r="58" spans="2:56">
      <c r="B58" s="20"/>
      <c r="L58" s="20"/>
    </row>
    <row r="59" spans="2:56">
      <c r="B59" s="20"/>
      <c r="L59" s="20"/>
    </row>
    <row r="60" spans="2:56" s="1" customFormat="1" ht="12.75">
      <c r="B60" s="33"/>
      <c r="D60" s="44" t="s">
        <v>62</v>
      </c>
      <c r="E60" s="35"/>
      <c r="F60" s="104" t="s">
        <v>63</v>
      </c>
      <c r="G60" s="44" t="s">
        <v>62</v>
      </c>
      <c r="H60" s="35"/>
      <c r="I60" s="35"/>
      <c r="J60" s="105" t="s">
        <v>63</v>
      </c>
      <c r="K60" s="35"/>
      <c r="L60" s="33"/>
    </row>
    <row r="61" spans="2:56">
      <c r="B61" s="20"/>
      <c r="L61" s="20"/>
    </row>
    <row r="62" spans="2:56">
      <c r="B62" s="20"/>
      <c r="L62" s="20"/>
    </row>
    <row r="63" spans="2:56">
      <c r="B63" s="20"/>
      <c r="L63" s="20"/>
    </row>
    <row r="64" spans="2:56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>
      <c r="B65" s="20"/>
      <c r="L65" s="20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 s="1" customFormat="1" ht="12.75">
      <c r="B75" s="33"/>
      <c r="D75" s="44" t="s">
        <v>62</v>
      </c>
      <c r="E75" s="35"/>
      <c r="F75" s="104" t="s">
        <v>63</v>
      </c>
      <c r="G75" s="44" t="s">
        <v>62</v>
      </c>
      <c r="H75" s="35"/>
      <c r="I75" s="35"/>
      <c r="J75" s="105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12" s="1" customFormat="1" ht="24.95" customHeight="1">
      <c r="B81" s="33"/>
      <c r="C81" s="21" t="s">
        <v>139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244" t="str">
        <f>E7</f>
        <v>MĚSTO ŠTERNBERK - CYKLISTICKÉ KOMUNIKACE - dělené výdaje - ÚSEK 5</v>
      </c>
      <c r="F84" s="245"/>
      <c r="G84" s="245"/>
      <c r="H84" s="245"/>
      <c r="L84" s="33"/>
    </row>
    <row r="85" spans="2:12" ht="12" customHeight="1">
      <c r="B85" s="20"/>
      <c r="C85" s="27" t="s">
        <v>135</v>
      </c>
      <c r="L85" s="20"/>
    </row>
    <row r="86" spans="2:12" s="1" customFormat="1" ht="16.5" customHeight="1">
      <c r="B86" s="33"/>
      <c r="E86" s="244" t="s">
        <v>354</v>
      </c>
      <c r="F86" s="243"/>
      <c r="G86" s="243"/>
      <c r="H86" s="243"/>
      <c r="L86" s="33"/>
    </row>
    <row r="87" spans="2:12" s="1" customFormat="1" ht="12" customHeight="1">
      <c r="B87" s="33"/>
      <c r="C87" s="27" t="s">
        <v>137</v>
      </c>
      <c r="L87" s="33"/>
    </row>
    <row r="88" spans="2:12" s="1" customFormat="1" ht="16.5" customHeight="1">
      <c r="B88" s="33"/>
      <c r="E88" s="227" t="str">
        <f>E11</f>
        <v>SO 101.1-D - KOMUNIKACE A ZPEVNĚNÉ PLOCHY I  - nezpůsobilé výdaje</v>
      </c>
      <c r="F88" s="243"/>
      <c r="G88" s="243"/>
      <c r="H88" s="243"/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7" t="s">
        <v>22</v>
      </c>
      <c r="F90" s="25" t="str">
        <f>F14</f>
        <v>ŠTERNBERK. ul. Olomoucká</v>
      </c>
      <c r="I90" s="27" t="s">
        <v>24</v>
      </c>
      <c r="J90" s="53" t="str">
        <f>IF(J14="","",J14)</f>
        <v>24. 4. 2025</v>
      </c>
      <c r="L90" s="33"/>
    </row>
    <row r="91" spans="2:12" s="1" customFormat="1" ht="6.95" customHeight="1">
      <c r="B91" s="33"/>
      <c r="L91" s="33"/>
    </row>
    <row r="92" spans="2:12" s="1" customFormat="1" ht="40.15" customHeight="1">
      <c r="B92" s="33"/>
      <c r="C92" s="27" t="s">
        <v>30</v>
      </c>
      <c r="F92" s="25" t="str">
        <f>E17</f>
        <v>Město Šternberk, Horní nám.16, 785 01 Šternberk</v>
      </c>
      <c r="I92" s="27" t="s">
        <v>38</v>
      </c>
      <c r="J92" s="31" t="str">
        <f>E23</f>
        <v>EPROJEKT s.r.o., Na Hrázi 781/15, Přerov I-Město</v>
      </c>
      <c r="L92" s="33"/>
    </row>
    <row r="93" spans="2:12" s="1" customFormat="1" ht="15.2" customHeight="1">
      <c r="B93" s="33"/>
      <c r="C93" s="27" t="s">
        <v>36</v>
      </c>
      <c r="F93" s="25" t="str">
        <f>IF(E20="","",E20)</f>
        <v>Vyplň údaj</v>
      </c>
      <c r="I93" s="27" t="s">
        <v>43</v>
      </c>
      <c r="J93" s="31" t="str">
        <f>E26</f>
        <v xml:space="preserve"> </v>
      </c>
      <c r="L93" s="33"/>
    </row>
    <row r="94" spans="2:12" s="1" customFormat="1" ht="10.35" customHeight="1">
      <c r="B94" s="33"/>
      <c r="L94" s="33"/>
    </row>
    <row r="95" spans="2:12" s="1" customFormat="1" ht="29.25" customHeight="1">
      <c r="B95" s="33"/>
      <c r="C95" s="106" t="s">
        <v>140</v>
      </c>
      <c r="D95" s="98"/>
      <c r="E95" s="98"/>
      <c r="F95" s="98"/>
      <c r="G95" s="98"/>
      <c r="H95" s="98"/>
      <c r="I95" s="98"/>
      <c r="J95" s="107" t="s">
        <v>141</v>
      </c>
      <c r="K95" s="98"/>
      <c r="L95" s="33"/>
    </row>
    <row r="96" spans="2:12" s="1" customFormat="1" ht="10.35" customHeight="1">
      <c r="B96" s="33"/>
      <c r="L96" s="33"/>
    </row>
    <row r="97" spans="2:47" s="1" customFormat="1" ht="22.9" customHeight="1">
      <c r="B97" s="33"/>
      <c r="C97" s="108" t="s">
        <v>142</v>
      </c>
      <c r="J97" s="67">
        <f>J134</f>
        <v>0</v>
      </c>
      <c r="L97" s="33"/>
      <c r="AU97" s="17" t="s">
        <v>143</v>
      </c>
    </row>
    <row r="98" spans="2:47" s="8" customFormat="1" ht="24.95" customHeight="1">
      <c r="B98" s="109"/>
      <c r="D98" s="110" t="s">
        <v>144</v>
      </c>
      <c r="E98" s="111"/>
      <c r="F98" s="111"/>
      <c r="G98" s="111"/>
      <c r="H98" s="111"/>
      <c r="I98" s="111"/>
      <c r="J98" s="112">
        <f>J135</f>
        <v>0</v>
      </c>
      <c r="L98" s="109"/>
    </row>
    <row r="99" spans="2:47" s="9" customFormat="1" ht="19.899999999999999" customHeight="1">
      <c r="B99" s="113"/>
      <c r="D99" s="114" t="s">
        <v>442</v>
      </c>
      <c r="E99" s="115"/>
      <c r="F99" s="115"/>
      <c r="G99" s="115"/>
      <c r="H99" s="115"/>
      <c r="I99" s="115"/>
      <c r="J99" s="116">
        <f>J136</f>
        <v>0</v>
      </c>
      <c r="L99" s="113"/>
    </row>
    <row r="100" spans="2:47" s="9" customFormat="1" ht="19.899999999999999" customHeight="1">
      <c r="B100" s="113"/>
      <c r="D100" s="114" t="s">
        <v>443</v>
      </c>
      <c r="E100" s="115"/>
      <c r="F100" s="115"/>
      <c r="G100" s="115"/>
      <c r="H100" s="115"/>
      <c r="I100" s="115"/>
      <c r="J100" s="116">
        <f>J492</f>
        <v>0</v>
      </c>
      <c r="L100" s="113"/>
    </row>
    <row r="101" spans="2:47" s="9" customFormat="1" ht="19.899999999999999" customHeight="1">
      <c r="B101" s="113"/>
      <c r="D101" s="114" t="s">
        <v>444</v>
      </c>
      <c r="E101" s="115"/>
      <c r="F101" s="115"/>
      <c r="G101" s="115"/>
      <c r="H101" s="115"/>
      <c r="I101" s="115"/>
      <c r="J101" s="116">
        <f>J551</f>
        <v>0</v>
      </c>
      <c r="L101" s="113"/>
    </row>
    <row r="102" spans="2:47" s="9" customFormat="1" ht="19.899999999999999" customHeight="1">
      <c r="B102" s="113"/>
      <c r="D102" s="114" t="s">
        <v>445</v>
      </c>
      <c r="E102" s="115"/>
      <c r="F102" s="115"/>
      <c r="G102" s="115"/>
      <c r="H102" s="115"/>
      <c r="I102" s="115"/>
      <c r="J102" s="116">
        <f>J575</f>
        <v>0</v>
      </c>
      <c r="L102" s="113"/>
    </row>
    <row r="103" spans="2:47" s="9" customFormat="1" ht="19.899999999999999" customHeight="1">
      <c r="B103" s="113"/>
      <c r="D103" s="114" t="s">
        <v>446</v>
      </c>
      <c r="E103" s="115"/>
      <c r="F103" s="115"/>
      <c r="G103" s="115"/>
      <c r="H103" s="115"/>
      <c r="I103" s="115"/>
      <c r="J103" s="116">
        <f>J609</f>
        <v>0</v>
      </c>
      <c r="L103" s="113"/>
    </row>
    <row r="104" spans="2:47" s="9" customFormat="1" ht="19.899999999999999" customHeight="1">
      <c r="B104" s="113"/>
      <c r="D104" s="114" t="s">
        <v>447</v>
      </c>
      <c r="E104" s="115"/>
      <c r="F104" s="115"/>
      <c r="G104" s="115"/>
      <c r="H104" s="115"/>
      <c r="I104" s="115"/>
      <c r="J104" s="116">
        <f>J640</f>
        <v>0</v>
      </c>
      <c r="L104" s="113"/>
    </row>
    <row r="105" spans="2:47" s="9" customFormat="1" ht="19.899999999999999" customHeight="1">
      <c r="B105" s="113"/>
      <c r="D105" s="114" t="s">
        <v>448</v>
      </c>
      <c r="E105" s="115"/>
      <c r="F105" s="115"/>
      <c r="G105" s="115"/>
      <c r="H105" s="115"/>
      <c r="I105" s="115"/>
      <c r="J105" s="116">
        <f>J645</f>
        <v>0</v>
      </c>
      <c r="L105" s="113"/>
    </row>
    <row r="106" spans="2:47" s="9" customFormat="1" ht="19.899999999999999" customHeight="1">
      <c r="B106" s="113"/>
      <c r="D106" s="114" t="s">
        <v>145</v>
      </c>
      <c r="E106" s="115"/>
      <c r="F106" s="115"/>
      <c r="G106" s="115"/>
      <c r="H106" s="115"/>
      <c r="I106" s="115"/>
      <c r="J106" s="116">
        <f>J783</f>
        <v>0</v>
      </c>
      <c r="L106" s="113"/>
    </row>
    <row r="107" spans="2:47" s="9" customFormat="1" ht="19.899999999999999" customHeight="1">
      <c r="B107" s="113"/>
      <c r="D107" s="114" t="s">
        <v>146</v>
      </c>
      <c r="E107" s="115"/>
      <c r="F107" s="115"/>
      <c r="G107" s="115"/>
      <c r="H107" s="115"/>
      <c r="I107" s="115"/>
      <c r="J107" s="116">
        <f>J870</f>
        <v>0</v>
      </c>
      <c r="L107" s="113"/>
    </row>
    <row r="108" spans="2:47" s="9" customFormat="1" ht="19.899999999999999" customHeight="1">
      <c r="B108" s="113"/>
      <c r="D108" s="114" t="s">
        <v>449</v>
      </c>
      <c r="E108" s="115"/>
      <c r="F108" s="115"/>
      <c r="G108" s="115"/>
      <c r="H108" s="115"/>
      <c r="I108" s="115"/>
      <c r="J108" s="116">
        <f>J983</f>
        <v>0</v>
      </c>
      <c r="L108" s="113"/>
    </row>
    <row r="109" spans="2:47" s="8" customFormat="1" ht="24.95" customHeight="1">
      <c r="B109" s="109"/>
      <c r="D109" s="110" t="s">
        <v>450</v>
      </c>
      <c r="E109" s="111"/>
      <c r="F109" s="111"/>
      <c r="G109" s="111"/>
      <c r="H109" s="111"/>
      <c r="I109" s="111"/>
      <c r="J109" s="112">
        <f>J1004</f>
        <v>0</v>
      </c>
      <c r="L109" s="109"/>
    </row>
    <row r="110" spans="2:47" s="9" customFormat="1" ht="19.899999999999999" customHeight="1">
      <c r="B110" s="113"/>
      <c r="D110" s="114" t="s">
        <v>451</v>
      </c>
      <c r="E110" s="115"/>
      <c r="F110" s="115"/>
      <c r="G110" s="115"/>
      <c r="H110" s="115"/>
      <c r="I110" s="115"/>
      <c r="J110" s="116">
        <f>J1005</f>
        <v>0</v>
      </c>
      <c r="L110" s="113"/>
    </row>
    <row r="111" spans="2:47" s="8" customFormat="1" ht="24.95" customHeight="1">
      <c r="B111" s="109"/>
      <c r="D111" s="110" t="s">
        <v>452</v>
      </c>
      <c r="E111" s="111"/>
      <c r="F111" s="111"/>
      <c r="G111" s="111"/>
      <c r="H111" s="111"/>
      <c r="I111" s="111"/>
      <c r="J111" s="112">
        <f>J1013</f>
        <v>0</v>
      </c>
      <c r="L111" s="109"/>
    </row>
    <row r="112" spans="2:47" s="9" customFormat="1" ht="19.899999999999999" customHeight="1">
      <c r="B112" s="113"/>
      <c r="D112" s="114" t="s">
        <v>453</v>
      </c>
      <c r="E112" s="115"/>
      <c r="F112" s="115"/>
      <c r="G112" s="115"/>
      <c r="H112" s="115"/>
      <c r="I112" s="115"/>
      <c r="J112" s="116">
        <f>J1014</f>
        <v>0</v>
      </c>
      <c r="L112" s="113"/>
    </row>
    <row r="113" spans="2:12" s="1" customFormat="1" ht="21.75" customHeight="1">
      <c r="B113" s="33"/>
      <c r="L113" s="33"/>
    </row>
    <row r="114" spans="2:12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3"/>
    </row>
    <row r="118" spans="2:12" s="1" customFormat="1" ht="6.95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3"/>
    </row>
    <row r="119" spans="2:12" s="1" customFormat="1" ht="24.95" customHeight="1">
      <c r="B119" s="33"/>
      <c r="C119" s="21" t="s">
        <v>147</v>
      </c>
      <c r="L119" s="33"/>
    </row>
    <row r="120" spans="2:12" s="1" customFormat="1" ht="6.95" customHeight="1">
      <c r="B120" s="33"/>
      <c r="L120" s="33"/>
    </row>
    <row r="121" spans="2:12" s="1" customFormat="1" ht="12" customHeight="1">
      <c r="B121" s="33"/>
      <c r="C121" s="27" t="s">
        <v>16</v>
      </c>
      <c r="L121" s="33"/>
    </row>
    <row r="122" spans="2:12" s="1" customFormat="1" ht="16.5" customHeight="1">
      <c r="B122" s="33"/>
      <c r="E122" s="244" t="str">
        <f>E7</f>
        <v>MĚSTO ŠTERNBERK - CYKLISTICKÉ KOMUNIKACE - dělené výdaje - ÚSEK 5</v>
      </c>
      <c r="F122" s="245"/>
      <c r="G122" s="245"/>
      <c r="H122" s="245"/>
      <c r="L122" s="33"/>
    </row>
    <row r="123" spans="2:12" ht="12" customHeight="1">
      <c r="B123" s="20"/>
      <c r="C123" s="27" t="s">
        <v>135</v>
      </c>
      <c r="L123" s="20"/>
    </row>
    <row r="124" spans="2:12" s="1" customFormat="1" ht="16.5" customHeight="1">
      <c r="B124" s="33"/>
      <c r="E124" s="244" t="s">
        <v>354</v>
      </c>
      <c r="F124" s="243"/>
      <c r="G124" s="243"/>
      <c r="H124" s="243"/>
      <c r="L124" s="33"/>
    </row>
    <row r="125" spans="2:12" s="1" customFormat="1" ht="12" customHeight="1">
      <c r="B125" s="33"/>
      <c r="C125" s="27" t="s">
        <v>137</v>
      </c>
      <c r="L125" s="33"/>
    </row>
    <row r="126" spans="2:12" s="1" customFormat="1" ht="16.5" customHeight="1">
      <c r="B126" s="33"/>
      <c r="E126" s="227" t="str">
        <f>E11</f>
        <v>SO 101.1-D - KOMUNIKACE A ZPEVNĚNÉ PLOCHY I  - nezpůsobilé výdaje</v>
      </c>
      <c r="F126" s="243"/>
      <c r="G126" s="243"/>
      <c r="H126" s="243"/>
      <c r="L126" s="33"/>
    </row>
    <row r="127" spans="2:12" s="1" customFormat="1" ht="6.95" customHeight="1">
      <c r="B127" s="33"/>
      <c r="L127" s="33"/>
    </row>
    <row r="128" spans="2:12" s="1" customFormat="1" ht="12" customHeight="1">
      <c r="B128" s="33"/>
      <c r="C128" s="27" t="s">
        <v>22</v>
      </c>
      <c r="F128" s="25" t="str">
        <f>F14</f>
        <v>ŠTERNBERK. ul. Olomoucká</v>
      </c>
      <c r="I128" s="27" t="s">
        <v>24</v>
      </c>
      <c r="J128" s="53" t="str">
        <f>IF(J14="","",J14)</f>
        <v>24. 4. 2025</v>
      </c>
      <c r="L128" s="33"/>
    </row>
    <row r="129" spans="2:65" s="1" customFormat="1" ht="6.95" customHeight="1">
      <c r="B129" s="33"/>
      <c r="L129" s="33"/>
    </row>
    <row r="130" spans="2:65" s="1" customFormat="1" ht="40.15" customHeight="1">
      <c r="B130" s="33"/>
      <c r="C130" s="27" t="s">
        <v>30</v>
      </c>
      <c r="F130" s="25" t="str">
        <f>E17</f>
        <v>Město Šternberk, Horní nám.16, 785 01 Šternberk</v>
      </c>
      <c r="I130" s="27" t="s">
        <v>38</v>
      </c>
      <c r="J130" s="31" t="str">
        <f>E23</f>
        <v>EPROJEKT s.r.o., Na Hrázi 781/15, Přerov I-Město</v>
      </c>
      <c r="L130" s="33"/>
    </row>
    <row r="131" spans="2:65" s="1" customFormat="1" ht="15.2" customHeight="1">
      <c r="B131" s="33"/>
      <c r="C131" s="27" t="s">
        <v>36</v>
      </c>
      <c r="F131" s="25" t="str">
        <f>IF(E20="","",E20)</f>
        <v>Vyplň údaj</v>
      </c>
      <c r="I131" s="27" t="s">
        <v>43</v>
      </c>
      <c r="J131" s="31" t="str">
        <f>E26</f>
        <v xml:space="preserve"> </v>
      </c>
      <c r="L131" s="33"/>
    </row>
    <row r="132" spans="2:65" s="1" customFormat="1" ht="10.35" customHeight="1">
      <c r="B132" s="33"/>
      <c r="L132" s="33"/>
    </row>
    <row r="133" spans="2:65" s="10" customFormat="1" ht="29.25" customHeight="1">
      <c r="B133" s="117"/>
      <c r="C133" s="118" t="s">
        <v>148</v>
      </c>
      <c r="D133" s="119" t="s">
        <v>72</v>
      </c>
      <c r="E133" s="119" t="s">
        <v>68</v>
      </c>
      <c r="F133" s="119" t="s">
        <v>69</v>
      </c>
      <c r="G133" s="119" t="s">
        <v>149</v>
      </c>
      <c r="H133" s="119" t="s">
        <v>150</v>
      </c>
      <c r="I133" s="119" t="s">
        <v>151</v>
      </c>
      <c r="J133" s="119" t="s">
        <v>141</v>
      </c>
      <c r="K133" s="120" t="s">
        <v>152</v>
      </c>
      <c r="L133" s="117"/>
      <c r="M133" s="60" t="s">
        <v>1</v>
      </c>
      <c r="N133" s="61" t="s">
        <v>51</v>
      </c>
      <c r="O133" s="61" t="s">
        <v>153</v>
      </c>
      <c r="P133" s="61" t="s">
        <v>154</v>
      </c>
      <c r="Q133" s="61" t="s">
        <v>155</v>
      </c>
      <c r="R133" s="61" t="s">
        <v>156</v>
      </c>
      <c r="S133" s="61" t="s">
        <v>157</v>
      </c>
      <c r="T133" s="62" t="s">
        <v>158</v>
      </c>
    </row>
    <row r="134" spans="2:65" s="1" customFormat="1" ht="22.9" customHeight="1">
      <c r="B134" s="33"/>
      <c r="C134" s="65" t="s">
        <v>159</v>
      </c>
      <c r="J134" s="121">
        <f>BK134</f>
        <v>0</v>
      </c>
      <c r="L134" s="33"/>
      <c r="M134" s="63"/>
      <c r="N134" s="54"/>
      <c r="O134" s="54"/>
      <c r="P134" s="122">
        <f>P135+P1004+P1013</f>
        <v>0</v>
      </c>
      <c r="Q134" s="54"/>
      <c r="R134" s="122">
        <f>R135+R1004+R1013</f>
        <v>552.8845823800001</v>
      </c>
      <c r="S134" s="54"/>
      <c r="T134" s="123">
        <f>T135+T1004+T1013</f>
        <v>409.13295999999997</v>
      </c>
      <c r="AT134" s="17" t="s">
        <v>86</v>
      </c>
      <c r="AU134" s="17" t="s">
        <v>143</v>
      </c>
      <c r="BK134" s="124">
        <f>BK135+BK1004+BK1013</f>
        <v>0</v>
      </c>
    </row>
    <row r="135" spans="2:65" s="11" customFormat="1" ht="25.9" customHeight="1">
      <c r="B135" s="125"/>
      <c r="D135" s="126" t="s">
        <v>86</v>
      </c>
      <c r="E135" s="127" t="s">
        <v>160</v>
      </c>
      <c r="F135" s="127" t="s">
        <v>161</v>
      </c>
      <c r="I135" s="128"/>
      <c r="J135" s="129">
        <f>BK135</f>
        <v>0</v>
      </c>
      <c r="L135" s="125"/>
      <c r="M135" s="130"/>
      <c r="P135" s="131">
        <f>P136+P492+P551+P575+P609+P640+P645+P783+P870+P983</f>
        <v>0</v>
      </c>
      <c r="R135" s="131">
        <f>R136+R492+R551+R575+R609+R640+R645+R783+R870+R983</f>
        <v>552.79226348000009</v>
      </c>
      <c r="T135" s="132">
        <f>T136+T492+T551+T575+T609+T640+T645+T783+T870+T983</f>
        <v>409.13295999999997</v>
      </c>
      <c r="AR135" s="126" t="s">
        <v>94</v>
      </c>
      <c r="AT135" s="133" t="s">
        <v>86</v>
      </c>
      <c r="AU135" s="133" t="s">
        <v>87</v>
      </c>
      <c r="AY135" s="126" t="s">
        <v>162</v>
      </c>
      <c r="BK135" s="134">
        <f>BK136+BK492+BK551+BK575+BK609+BK640+BK645+BK783+BK870+BK983</f>
        <v>0</v>
      </c>
    </row>
    <row r="136" spans="2:65" s="11" customFormat="1" ht="22.9" customHeight="1">
      <c r="B136" s="125"/>
      <c r="D136" s="126" t="s">
        <v>86</v>
      </c>
      <c r="E136" s="135" t="s">
        <v>94</v>
      </c>
      <c r="F136" s="135" t="s">
        <v>454</v>
      </c>
      <c r="I136" s="128"/>
      <c r="J136" s="136">
        <f>BK136</f>
        <v>0</v>
      </c>
      <c r="L136" s="125"/>
      <c r="M136" s="130"/>
      <c r="P136" s="131">
        <f>SUM(P137:P491)</f>
        <v>0</v>
      </c>
      <c r="R136" s="131">
        <f>SUM(R137:R491)</f>
        <v>214.54468516000003</v>
      </c>
      <c r="T136" s="132">
        <f>SUM(T137:T491)</f>
        <v>407.53299999999996</v>
      </c>
      <c r="AR136" s="126" t="s">
        <v>94</v>
      </c>
      <c r="AT136" s="133" t="s">
        <v>86</v>
      </c>
      <c r="AU136" s="133" t="s">
        <v>94</v>
      </c>
      <c r="AY136" s="126" t="s">
        <v>162</v>
      </c>
      <c r="BK136" s="134">
        <f>SUM(BK137:BK491)</f>
        <v>0</v>
      </c>
    </row>
    <row r="137" spans="2:65" s="1" customFormat="1" ht="16.5" customHeight="1">
      <c r="B137" s="33"/>
      <c r="C137" s="137" t="s">
        <v>94</v>
      </c>
      <c r="D137" s="137" t="s">
        <v>165</v>
      </c>
      <c r="E137" s="138" t="s">
        <v>455</v>
      </c>
      <c r="F137" s="139" t="s">
        <v>456</v>
      </c>
      <c r="G137" s="140" t="s">
        <v>457</v>
      </c>
      <c r="H137" s="141">
        <v>16</v>
      </c>
      <c r="I137" s="142"/>
      <c r="J137" s="143">
        <f>ROUND(I137*H137,2)</f>
        <v>0</v>
      </c>
      <c r="K137" s="139" t="s">
        <v>169</v>
      </c>
      <c r="L137" s="33"/>
      <c r="M137" s="144" t="s">
        <v>1</v>
      </c>
      <c r="N137" s="145" t="s">
        <v>52</v>
      </c>
      <c r="P137" s="146">
        <f>O137*H137</f>
        <v>0</v>
      </c>
      <c r="Q137" s="146">
        <v>0</v>
      </c>
      <c r="R137" s="146">
        <f>Q137*H137</f>
        <v>0</v>
      </c>
      <c r="S137" s="146">
        <v>0.26</v>
      </c>
      <c r="T137" s="147">
        <f>S137*H137</f>
        <v>4.16</v>
      </c>
      <c r="AR137" s="148" t="s">
        <v>170</v>
      </c>
      <c r="AT137" s="148" t="s">
        <v>165</v>
      </c>
      <c r="AU137" s="148" t="s">
        <v>96</v>
      </c>
      <c r="AY137" s="17" t="s">
        <v>162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94</v>
      </c>
      <c r="BK137" s="149">
        <f>ROUND(I137*H137,2)</f>
        <v>0</v>
      </c>
      <c r="BL137" s="17" t="s">
        <v>170</v>
      </c>
      <c r="BM137" s="148" t="s">
        <v>458</v>
      </c>
    </row>
    <row r="138" spans="2:65" s="12" customFormat="1">
      <c r="B138" s="150"/>
      <c r="D138" s="151" t="s">
        <v>172</v>
      </c>
      <c r="E138" s="152" t="s">
        <v>1</v>
      </c>
      <c r="F138" s="153" t="s">
        <v>459</v>
      </c>
      <c r="H138" s="152" t="s">
        <v>1</v>
      </c>
      <c r="I138" s="154"/>
      <c r="L138" s="150"/>
      <c r="M138" s="155"/>
      <c r="T138" s="156"/>
      <c r="AT138" s="152" t="s">
        <v>172</v>
      </c>
      <c r="AU138" s="152" t="s">
        <v>96</v>
      </c>
      <c r="AV138" s="12" t="s">
        <v>94</v>
      </c>
      <c r="AW138" s="12" t="s">
        <v>42</v>
      </c>
      <c r="AX138" s="12" t="s">
        <v>87</v>
      </c>
      <c r="AY138" s="152" t="s">
        <v>162</v>
      </c>
    </row>
    <row r="139" spans="2:65" s="12" customFormat="1">
      <c r="B139" s="150"/>
      <c r="D139" s="151" t="s">
        <v>172</v>
      </c>
      <c r="E139" s="152" t="s">
        <v>1</v>
      </c>
      <c r="F139" s="153" t="s">
        <v>173</v>
      </c>
      <c r="H139" s="152" t="s">
        <v>1</v>
      </c>
      <c r="I139" s="154"/>
      <c r="L139" s="150"/>
      <c r="M139" s="155"/>
      <c r="T139" s="156"/>
      <c r="AT139" s="152" t="s">
        <v>172</v>
      </c>
      <c r="AU139" s="152" t="s">
        <v>96</v>
      </c>
      <c r="AV139" s="12" t="s">
        <v>94</v>
      </c>
      <c r="AW139" s="12" t="s">
        <v>42</v>
      </c>
      <c r="AX139" s="12" t="s">
        <v>87</v>
      </c>
      <c r="AY139" s="152" t="s">
        <v>162</v>
      </c>
    </row>
    <row r="140" spans="2:65" s="12" customFormat="1">
      <c r="B140" s="150"/>
      <c r="D140" s="151" t="s">
        <v>172</v>
      </c>
      <c r="E140" s="152" t="s">
        <v>1</v>
      </c>
      <c r="F140" s="153" t="s">
        <v>460</v>
      </c>
      <c r="H140" s="152" t="s">
        <v>1</v>
      </c>
      <c r="I140" s="154"/>
      <c r="L140" s="150"/>
      <c r="M140" s="155"/>
      <c r="T140" s="156"/>
      <c r="AT140" s="152" t="s">
        <v>172</v>
      </c>
      <c r="AU140" s="152" t="s">
        <v>96</v>
      </c>
      <c r="AV140" s="12" t="s">
        <v>94</v>
      </c>
      <c r="AW140" s="12" t="s">
        <v>42</v>
      </c>
      <c r="AX140" s="12" t="s">
        <v>87</v>
      </c>
      <c r="AY140" s="152" t="s">
        <v>162</v>
      </c>
    </row>
    <row r="141" spans="2:65" s="12" customFormat="1">
      <c r="B141" s="150"/>
      <c r="D141" s="151" t="s">
        <v>172</v>
      </c>
      <c r="E141" s="152" t="s">
        <v>1</v>
      </c>
      <c r="F141" s="153" t="s">
        <v>461</v>
      </c>
      <c r="H141" s="152" t="s">
        <v>1</v>
      </c>
      <c r="I141" s="154"/>
      <c r="L141" s="150"/>
      <c r="M141" s="155"/>
      <c r="T141" s="156"/>
      <c r="AT141" s="152" t="s">
        <v>172</v>
      </c>
      <c r="AU141" s="152" t="s">
        <v>96</v>
      </c>
      <c r="AV141" s="12" t="s">
        <v>94</v>
      </c>
      <c r="AW141" s="12" t="s">
        <v>42</v>
      </c>
      <c r="AX141" s="12" t="s">
        <v>87</v>
      </c>
      <c r="AY141" s="152" t="s">
        <v>162</v>
      </c>
    </row>
    <row r="142" spans="2:65" s="12" customFormat="1">
      <c r="B142" s="150"/>
      <c r="D142" s="151" t="s">
        <v>172</v>
      </c>
      <c r="E142" s="152" t="s">
        <v>1</v>
      </c>
      <c r="F142" s="153" t="s">
        <v>462</v>
      </c>
      <c r="H142" s="152" t="s">
        <v>1</v>
      </c>
      <c r="I142" s="154"/>
      <c r="L142" s="150"/>
      <c r="M142" s="155"/>
      <c r="T142" s="156"/>
      <c r="AT142" s="152" t="s">
        <v>172</v>
      </c>
      <c r="AU142" s="152" t="s">
        <v>96</v>
      </c>
      <c r="AV142" s="12" t="s">
        <v>94</v>
      </c>
      <c r="AW142" s="12" t="s">
        <v>42</v>
      </c>
      <c r="AX142" s="12" t="s">
        <v>87</v>
      </c>
      <c r="AY142" s="152" t="s">
        <v>162</v>
      </c>
    </row>
    <row r="143" spans="2:65" s="12" customFormat="1">
      <c r="B143" s="150"/>
      <c r="D143" s="151" t="s">
        <v>172</v>
      </c>
      <c r="E143" s="152" t="s">
        <v>1</v>
      </c>
      <c r="F143" s="153" t="s">
        <v>463</v>
      </c>
      <c r="H143" s="152" t="s">
        <v>1</v>
      </c>
      <c r="I143" s="154"/>
      <c r="L143" s="150"/>
      <c r="M143" s="155"/>
      <c r="T143" s="156"/>
      <c r="AT143" s="152" t="s">
        <v>172</v>
      </c>
      <c r="AU143" s="152" t="s">
        <v>96</v>
      </c>
      <c r="AV143" s="12" t="s">
        <v>94</v>
      </c>
      <c r="AW143" s="12" t="s">
        <v>42</v>
      </c>
      <c r="AX143" s="12" t="s">
        <v>87</v>
      </c>
      <c r="AY143" s="152" t="s">
        <v>162</v>
      </c>
    </row>
    <row r="144" spans="2:65" s="12" customFormat="1">
      <c r="B144" s="150"/>
      <c r="D144" s="151" t="s">
        <v>172</v>
      </c>
      <c r="E144" s="152" t="s">
        <v>1</v>
      </c>
      <c r="F144" s="153" t="s">
        <v>464</v>
      </c>
      <c r="H144" s="152" t="s">
        <v>1</v>
      </c>
      <c r="I144" s="154"/>
      <c r="L144" s="150"/>
      <c r="M144" s="155"/>
      <c r="T144" s="156"/>
      <c r="AT144" s="152" t="s">
        <v>172</v>
      </c>
      <c r="AU144" s="152" t="s">
        <v>96</v>
      </c>
      <c r="AV144" s="12" t="s">
        <v>94</v>
      </c>
      <c r="AW144" s="12" t="s">
        <v>42</v>
      </c>
      <c r="AX144" s="12" t="s">
        <v>87</v>
      </c>
      <c r="AY144" s="152" t="s">
        <v>162</v>
      </c>
    </row>
    <row r="145" spans="2:65" s="12" customFormat="1">
      <c r="B145" s="150"/>
      <c r="D145" s="151" t="s">
        <v>172</v>
      </c>
      <c r="E145" s="152" t="s">
        <v>1</v>
      </c>
      <c r="F145" s="153" t="s">
        <v>465</v>
      </c>
      <c r="H145" s="152" t="s">
        <v>1</v>
      </c>
      <c r="I145" s="154"/>
      <c r="L145" s="150"/>
      <c r="M145" s="155"/>
      <c r="T145" s="156"/>
      <c r="AT145" s="152" t="s">
        <v>172</v>
      </c>
      <c r="AU145" s="152" t="s">
        <v>96</v>
      </c>
      <c r="AV145" s="12" t="s">
        <v>94</v>
      </c>
      <c r="AW145" s="12" t="s">
        <v>42</v>
      </c>
      <c r="AX145" s="12" t="s">
        <v>87</v>
      </c>
      <c r="AY145" s="152" t="s">
        <v>162</v>
      </c>
    </row>
    <row r="146" spans="2:65" s="12" customFormat="1">
      <c r="B146" s="150"/>
      <c r="D146" s="151" t="s">
        <v>172</v>
      </c>
      <c r="E146" s="152" t="s">
        <v>1</v>
      </c>
      <c r="F146" s="153" t="s">
        <v>466</v>
      </c>
      <c r="H146" s="152" t="s">
        <v>1</v>
      </c>
      <c r="I146" s="154"/>
      <c r="L146" s="150"/>
      <c r="M146" s="155"/>
      <c r="T146" s="156"/>
      <c r="AT146" s="152" t="s">
        <v>172</v>
      </c>
      <c r="AU146" s="152" t="s">
        <v>96</v>
      </c>
      <c r="AV146" s="12" t="s">
        <v>94</v>
      </c>
      <c r="AW146" s="12" t="s">
        <v>42</v>
      </c>
      <c r="AX146" s="12" t="s">
        <v>87</v>
      </c>
      <c r="AY146" s="152" t="s">
        <v>162</v>
      </c>
    </row>
    <row r="147" spans="2:65" s="15" customFormat="1">
      <c r="B147" s="171"/>
      <c r="D147" s="151" t="s">
        <v>172</v>
      </c>
      <c r="E147" s="172" t="s">
        <v>1</v>
      </c>
      <c r="F147" s="173" t="s">
        <v>467</v>
      </c>
      <c r="H147" s="174">
        <v>0</v>
      </c>
      <c r="I147" s="175"/>
      <c r="L147" s="171"/>
      <c r="M147" s="176"/>
      <c r="T147" s="177"/>
      <c r="AT147" s="172" t="s">
        <v>172</v>
      </c>
      <c r="AU147" s="172" t="s">
        <v>96</v>
      </c>
      <c r="AV147" s="15" t="s">
        <v>186</v>
      </c>
      <c r="AW147" s="15" t="s">
        <v>42</v>
      </c>
      <c r="AX147" s="15" t="s">
        <v>87</v>
      </c>
      <c r="AY147" s="172" t="s">
        <v>162</v>
      </c>
    </row>
    <row r="148" spans="2:65" s="13" customFormat="1">
      <c r="B148" s="157"/>
      <c r="D148" s="151" t="s">
        <v>172</v>
      </c>
      <c r="E148" s="158" t="s">
        <v>1</v>
      </c>
      <c r="F148" s="159" t="s">
        <v>468</v>
      </c>
      <c r="H148" s="160">
        <v>16</v>
      </c>
      <c r="I148" s="161"/>
      <c r="L148" s="157"/>
      <c r="M148" s="162"/>
      <c r="T148" s="163"/>
      <c r="AT148" s="158" t="s">
        <v>172</v>
      </c>
      <c r="AU148" s="158" t="s">
        <v>96</v>
      </c>
      <c r="AV148" s="13" t="s">
        <v>96</v>
      </c>
      <c r="AW148" s="13" t="s">
        <v>42</v>
      </c>
      <c r="AX148" s="13" t="s">
        <v>87</v>
      </c>
      <c r="AY148" s="158" t="s">
        <v>162</v>
      </c>
    </row>
    <row r="149" spans="2:65" s="12" customFormat="1">
      <c r="B149" s="150"/>
      <c r="D149" s="151" t="s">
        <v>172</v>
      </c>
      <c r="E149" s="152" t="s">
        <v>1</v>
      </c>
      <c r="F149" s="153" t="s">
        <v>469</v>
      </c>
      <c r="H149" s="152" t="s">
        <v>1</v>
      </c>
      <c r="I149" s="154"/>
      <c r="L149" s="150"/>
      <c r="M149" s="155"/>
      <c r="T149" s="156"/>
      <c r="AT149" s="152" t="s">
        <v>172</v>
      </c>
      <c r="AU149" s="152" t="s">
        <v>96</v>
      </c>
      <c r="AV149" s="12" t="s">
        <v>94</v>
      </c>
      <c r="AW149" s="12" t="s">
        <v>42</v>
      </c>
      <c r="AX149" s="12" t="s">
        <v>87</v>
      </c>
      <c r="AY149" s="152" t="s">
        <v>162</v>
      </c>
    </row>
    <row r="150" spans="2:65" s="14" customFormat="1">
      <c r="B150" s="164"/>
      <c r="D150" s="151" t="s">
        <v>172</v>
      </c>
      <c r="E150" s="165" t="s">
        <v>1</v>
      </c>
      <c r="F150" s="166" t="s">
        <v>178</v>
      </c>
      <c r="H150" s="167">
        <v>16</v>
      </c>
      <c r="I150" s="168"/>
      <c r="L150" s="164"/>
      <c r="M150" s="169"/>
      <c r="T150" s="170"/>
      <c r="AT150" s="165" t="s">
        <v>172</v>
      </c>
      <c r="AU150" s="165" t="s">
        <v>96</v>
      </c>
      <c r="AV150" s="14" t="s">
        <v>170</v>
      </c>
      <c r="AW150" s="14" t="s">
        <v>42</v>
      </c>
      <c r="AX150" s="14" t="s">
        <v>94</v>
      </c>
      <c r="AY150" s="165" t="s">
        <v>162</v>
      </c>
    </row>
    <row r="151" spans="2:65" s="1" customFormat="1" ht="16.5" customHeight="1">
      <c r="B151" s="33"/>
      <c r="C151" s="137" t="s">
        <v>96</v>
      </c>
      <c r="D151" s="137" t="s">
        <v>165</v>
      </c>
      <c r="E151" s="138" t="s">
        <v>470</v>
      </c>
      <c r="F151" s="139" t="s">
        <v>471</v>
      </c>
      <c r="G151" s="140" t="s">
        <v>457</v>
      </c>
      <c r="H151" s="141">
        <v>276</v>
      </c>
      <c r="I151" s="142"/>
      <c r="J151" s="143">
        <f>ROUND(I151*H151,2)</f>
        <v>0</v>
      </c>
      <c r="K151" s="139" t="s">
        <v>209</v>
      </c>
      <c r="L151" s="33"/>
      <c r="M151" s="144" t="s">
        <v>1</v>
      </c>
      <c r="N151" s="145" t="s">
        <v>52</v>
      </c>
      <c r="P151" s="146">
        <f>O151*H151</f>
        <v>0</v>
      </c>
      <c r="Q151" s="146">
        <v>0</v>
      </c>
      <c r="R151" s="146">
        <f>Q151*H151</f>
        <v>0</v>
      </c>
      <c r="S151" s="146">
        <v>0.47299999999999998</v>
      </c>
      <c r="T151" s="147">
        <f>S151*H151</f>
        <v>130.548</v>
      </c>
      <c r="AR151" s="148" t="s">
        <v>170</v>
      </c>
      <c r="AT151" s="148" t="s">
        <v>165</v>
      </c>
      <c r="AU151" s="148" t="s">
        <v>96</v>
      </c>
      <c r="AY151" s="17" t="s">
        <v>162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170</v>
      </c>
      <c r="BM151" s="148" t="s">
        <v>472</v>
      </c>
    </row>
    <row r="152" spans="2:65" s="12" customFormat="1">
      <c r="B152" s="150"/>
      <c r="D152" s="151" t="s">
        <v>172</v>
      </c>
      <c r="E152" s="152" t="s">
        <v>1</v>
      </c>
      <c r="F152" s="153" t="s">
        <v>473</v>
      </c>
      <c r="H152" s="152" t="s">
        <v>1</v>
      </c>
      <c r="I152" s="154"/>
      <c r="L152" s="150"/>
      <c r="M152" s="155"/>
      <c r="T152" s="156"/>
      <c r="AT152" s="152" t="s">
        <v>172</v>
      </c>
      <c r="AU152" s="152" t="s">
        <v>96</v>
      </c>
      <c r="AV152" s="12" t="s">
        <v>94</v>
      </c>
      <c r="AW152" s="12" t="s">
        <v>42</v>
      </c>
      <c r="AX152" s="12" t="s">
        <v>87</v>
      </c>
      <c r="AY152" s="152" t="s">
        <v>162</v>
      </c>
    </row>
    <row r="153" spans="2:65" s="12" customFormat="1">
      <c r="B153" s="150"/>
      <c r="D153" s="151" t="s">
        <v>172</v>
      </c>
      <c r="E153" s="152" t="s">
        <v>1</v>
      </c>
      <c r="F153" s="153" t="s">
        <v>474</v>
      </c>
      <c r="H153" s="152" t="s">
        <v>1</v>
      </c>
      <c r="I153" s="154"/>
      <c r="L153" s="150"/>
      <c r="M153" s="155"/>
      <c r="T153" s="156"/>
      <c r="AT153" s="152" t="s">
        <v>172</v>
      </c>
      <c r="AU153" s="152" t="s">
        <v>96</v>
      </c>
      <c r="AV153" s="12" t="s">
        <v>94</v>
      </c>
      <c r="AW153" s="12" t="s">
        <v>42</v>
      </c>
      <c r="AX153" s="12" t="s">
        <v>87</v>
      </c>
      <c r="AY153" s="152" t="s">
        <v>162</v>
      </c>
    </row>
    <row r="154" spans="2:65" s="12" customFormat="1">
      <c r="B154" s="150"/>
      <c r="D154" s="151" t="s">
        <v>172</v>
      </c>
      <c r="E154" s="152" t="s">
        <v>1</v>
      </c>
      <c r="F154" s="153" t="s">
        <v>475</v>
      </c>
      <c r="H154" s="152" t="s">
        <v>1</v>
      </c>
      <c r="I154" s="154"/>
      <c r="L154" s="150"/>
      <c r="M154" s="155"/>
      <c r="T154" s="156"/>
      <c r="AT154" s="152" t="s">
        <v>172</v>
      </c>
      <c r="AU154" s="152" t="s">
        <v>96</v>
      </c>
      <c r="AV154" s="12" t="s">
        <v>94</v>
      </c>
      <c r="AW154" s="12" t="s">
        <v>42</v>
      </c>
      <c r="AX154" s="12" t="s">
        <v>87</v>
      </c>
      <c r="AY154" s="152" t="s">
        <v>162</v>
      </c>
    </row>
    <row r="155" spans="2:65" s="13" customFormat="1">
      <c r="B155" s="157"/>
      <c r="D155" s="151" t="s">
        <v>172</v>
      </c>
      <c r="E155" s="158" t="s">
        <v>1</v>
      </c>
      <c r="F155" s="159" t="s">
        <v>476</v>
      </c>
      <c r="H155" s="160">
        <v>276</v>
      </c>
      <c r="I155" s="161"/>
      <c r="L155" s="157"/>
      <c r="M155" s="162"/>
      <c r="T155" s="163"/>
      <c r="AT155" s="158" t="s">
        <v>172</v>
      </c>
      <c r="AU155" s="158" t="s">
        <v>96</v>
      </c>
      <c r="AV155" s="13" t="s">
        <v>96</v>
      </c>
      <c r="AW155" s="13" t="s">
        <v>42</v>
      </c>
      <c r="AX155" s="13" t="s">
        <v>87</v>
      </c>
      <c r="AY155" s="158" t="s">
        <v>162</v>
      </c>
    </row>
    <row r="156" spans="2:65" s="14" customFormat="1">
      <c r="B156" s="164"/>
      <c r="D156" s="151" t="s">
        <v>172</v>
      </c>
      <c r="E156" s="165" t="s">
        <v>1</v>
      </c>
      <c r="F156" s="166" t="s">
        <v>178</v>
      </c>
      <c r="H156" s="167">
        <v>276</v>
      </c>
      <c r="I156" s="168"/>
      <c r="L156" s="164"/>
      <c r="M156" s="169"/>
      <c r="T156" s="170"/>
      <c r="AT156" s="165" t="s">
        <v>172</v>
      </c>
      <c r="AU156" s="165" t="s">
        <v>96</v>
      </c>
      <c r="AV156" s="14" t="s">
        <v>170</v>
      </c>
      <c r="AW156" s="14" t="s">
        <v>42</v>
      </c>
      <c r="AX156" s="14" t="s">
        <v>94</v>
      </c>
      <c r="AY156" s="165" t="s">
        <v>162</v>
      </c>
    </row>
    <row r="157" spans="2:65" s="1" customFormat="1" ht="21.75" customHeight="1">
      <c r="B157" s="33"/>
      <c r="C157" s="137" t="s">
        <v>186</v>
      </c>
      <c r="D157" s="137" t="s">
        <v>165</v>
      </c>
      <c r="E157" s="138" t="s">
        <v>477</v>
      </c>
      <c r="F157" s="139" t="s">
        <v>478</v>
      </c>
      <c r="G157" s="140" t="s">
        <v>457</v>
      </c>
      <c r="H157" s="141">
        <v>347</v>
      </c>
      <c r="I157" s="142"/>
      <c r="J157" s="143">
        <f>ROUND(I157*H157,2)</f>
        <v>0</v>
      </c>
      <c r="K157" s="139" t="s">
        <v>169</v>
      </c>
      <c r="L157" s="33"/>
      <c r="M157" s="144" t="s">
        <v>1</v>
      </c>
      <c r="N157" s="145" t="s">
        <v>52</v>
      </c>
      <c r="P157" s="146">
        <f>O157*H157</f>
        <v>0</v>
      </c>
      <c r="Q157" s="146">
        <v>5.0000000000000002E-5</v>
      </c>
      <c r="R157" s="146">
        <f>Q157*H157</f>
        <v>1.7350000000000001E-2</v>
      </c>
      <c r="S157" s="146">
        <v>0.115</v>
      </c>
      <c r="T157" s="147">
        <f>S157*H157</f>
        <v>39.905000000000001</v>
      </c>
      <c r="AR157" s="148" t="s">
        <v>170</v>
      </c>
      <c r="AT157" s="148" t="s">
        <v>165</v>
      </c>
      <c r="AU157" s="148" t="s">
        <v>96</v>
      </c>
      <c r="AY157" s="17" t="s">
        <v>162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94</v>
      </c>
      <c r="BK157" s="149">
        <f>ROUND(I157*H157,2)</f>
        <v>0</v>
      </c>
      <c r="BL157" s="17" t="s">
        <v>170</v>
      </c>
      <c r="BM157" s="148" t="s">
        <v>479</v>
      </c>
    </row>
    <row r="158" spans="2:65" s="12" customFormat="1">
      <c r="B158" s="150"/>
      <c r="D158" s="151" t="s">
        <v>172</v>
      </c>
      <c r="E158" s="152" t="s">
        <v>1</v>
      </c>
      <c r="F158" s="153" t="s">
        <v>480</v>
      </c>
      <c r="H158" s="152" t="s">
        <v>1</v>
      </c>
      <c r="I158" s="154"/>
      <c r="L158" s="150"/>
      <c r="M158" s="155"/>
      <c r="T158" s="156"/>
      <c r="AT158" s="152" t="s">
        <v>172</v>
      </c>
      <c r="AU158" s="152" t="s">
        <v>96</v>
      </c>
      <c r="AV158" s="12" t="s">
        <v>94</v>
      </c>
      <c r="AW158" s="12" t="s">
        <v>42</v>
      </c>
      <c r="AX158" s="12" t="s">
        <v>87</v>
      </c>
      <c r="AY158" s="152" t="s">
        <v>162</v>
      </c>
    </row>
    <row r="159" spans="2:65" s="13" customFormat="1">
      <c r="B159" s="157"/>
      <c r="D159" s="151" t="s">
        <v>172</v>
      </c>
      <c r="E159" s="158" t="s">
        <v>1</v>
      </c>
      <c r="F159" s="159" t="s">
        <v>481</v>
      </c>
      <c r="H159" s="160">
        <v>347</v>
      </c>
      <c r="I159" s="161"/>
      <c r="L159" s="157"/>
      <c r="M159" s="162"/>
      <c r="T159" s="163"/>
      <c r="AT159" s="158" t="s">
        <v>172</v>
      </c>
      <c r="AU159" s="158" t="s">
        <v>96</v>
      </c>
      <c r="AV159" s="13" t="s">
        <v>96</v>
      </c>
      <c r="AW159" s="13" t="s">
        <v>42</v>
      </c>
      <c r="AX159" s="13" t="s">
        <v>87</v>
      </c>
      <c r="AY159" s="158" t="s">
        <v>162</v>
      </c>
    </row>
    <row r="160" spans="2:65" s="12" customFormat="1">
      <c r="B160" s="150"/>
      <c r="D160" s="151" t="s">
        <v>172</v>
      </c>
      <c r="E160" s="152" t="s">
        <v>1</v>
      </c>
      <c r="F160" s="153" t="s">
        <v>482</v>
      </c>
      <c r="H160" s="152" t="s">
        <v>1</v>
      </c>
      <c r="I160" s="154"/>
      <c r="L160" s="150"/>
      <c r="M160" s="155"/>
      <c r="T160" s="156"/>
      <c r="AT160" s="152" t="s">
        <v>172</v>
      </c>
      <c r="AU160" s="152" t="s">
        <v>96</v>
      </c>
      <c r="AV160" s="12" t="s">
        <v>94</v>
      </c>
      <c r="AW160" s="12" t="s">
        <v>42</v>
      </c>
      <c r="AX160" s="12" t="s">
        <v>87</v>
      </c>
      <c r="AY160" s="152" t="s">
        <v>162</v>
      </c>
    </row>
    <row r="161" spans="2:65" s="14" customFormat="1">
      <c r="B161" s="164"/>
      <c r="D161" s="151" t="s">
        <v>172</v>
      </c>
      <c r="E161" s="165" t="s">
        <v>1</v>
      </c>
      <c r="F161" s="166" t="s">
        <v>178</v>
      </c>
      <c r="H161" s="167">
        <v>347</v>
      </c>
      <c r="I161" s="168"/>
      <c r="L161" s="164"/>
      <c r="M161" s="169"/>
      <c r="T161" s="170"/>
      <c r="AT161" s="165" t="s">
        <v>172</v>
      </c>
      <c r="AU161" s="165" t="s">
        <v>96</v>
      </c>
      <c r="AV161" s="14" t="s">
        <v>170</v>
      </c>
      <c r="AW161" s="14" t="s">
        <v>42</v>
      </c>
      <c r="AX161" s="14" t="s">
        <v>94</v>
      </c>
      <c r="AY161" s="165" t="s">
        <v>162</v>
      </c>
    </row>
    <row r="162" spans="2:65" s="1" customFormat="1" ht="21.75" customHeight="1">
      <c r="B162" s="33"/>
      <c r="C162" s="137" t="s">
        <v>170</v>
      </c>
      <c r="D162" s="137" t="s">
        <v>165</v>
      </c>
      <c r="E162" s="138" t="s">
        <v>483</v>
      </c>
      <c r="F162" s="139" t="s">
        <v>484</v>
      </c>
      <c r="G162" s="140" t="s">
        <v>457</v>
      </c>
      <c r="H162" s="141">
        <v>276</v>
      </c>
      <c r="I162" s="142"/>
      <c r="J162" s="143">
        <f>ROUND(I162*H162,2)</f>
        <v>0</v>
      </c>
      <c r="K162" s="139" t="s">
        <v>209</v>
      </c>
      <c r="L162" s="33"/>
      <c r="M162" s="144" t="s">
        <v>1</v>
      </c>
      <c r="N162" s="145" t="s">
        <v>52</v>
      </c>
      <c r="P162" s="146">
        <f>O162*H162</f>
        <v>0</v>
      </c>
      <c r="Q162" s="146">
        <v>2.9999999999999997E-4</v>
      </c>
      <c r="R162" s="146">
        <f>Q162*H162</f>
        <v>8.2799999999999999E-2</v>
      </c>
      <c r="S162" s="146">
        <v>0.69</v>
      </c>
      <c r="T162" s="147">
        <f>S162*H162</f>
        <v>190.44</v>
      </c>
      <c r="AR162" s="148" t="s">
        <v>170</v>
      </c>
      <c r="AT162" s="148" t="s">
        <v>165</v>
      </c>
      <c r="AU162" s="148" t="s">
        <v>96</v>
      </c>
      <c r="AY162" s="17" t="s">
        <v>162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94</v>
      </c>
      <c r="BK162" s="149">
        <f>ROUND(I162*H162,2)</f>
        <v>0</v>
      </c>
      <c r="BL162" s="17" t="s">
        <v>170</v>
      </c>
      <c r="BM162" s="148" t="s">
        <v>485</v>
      </c>
    </row>
    <row r="163" spans="2:65" s="12" customFormat="1">
      <c r="B163" s="150"/>
      <c r="D163" s="151" t="s">
        <v>172</v>
      </c>
      <c r="E163" s="152" t="s">
        <v>1</v>
      </c>
      <c r="F163" s="153" t="s">
        <v>473</v>
      </c>
      <c r="H163" s="152" t="s">
        <v>1</v>
      </c>
      <c r="I163" s="154"/>
      <c r="L163" s="150"/>
      <c r="M163" s="155"/>
      <c r="T163" s="156"/>
      <c r="AT163" s="152" t="s">
        <v>172</v>
      </c>
      <c r="AU163" s="152" t="s">
        <v>96</v>
      </c>
      <c r="AV163" s="12" t="s">
        <v>94</v>
      </c>
      <c r="AW163" s="12" t="s">
        <v>42</v>
      </c>
      <c r="AX163" s="12" t="s">
        <v>87</v>
      </c>
      <c r="AY163" s="152" t="s">
        <v>162</v>
      </c>
    </row>
    <row r="164" spans="2:65" s="12" customFormat="1">
      <c r="B164" s="150"/>
      <c r="D164" s="151" t="s">
        <v>172</v>
      </c>
      <c r="E164" s="152" t="s">
        <v>1</v>
      </c>
      <c r="F164" s="153" t="s">
        <v>486</v>
      </c>
      <c r="H164" s="152" t="s">
        <v>1</v>
      </c>
      <c r="I164" s="154"/>
      <c r="L164" s="150"/>
      <c r="M164" s="155"/>
      <c r="T164" s="156"/>
      <c r="AT164" s="152" t="s">
        <v>172</v>
      </c>
      <c r="AU164" s="152" t="s">
        <v>96</v>
      </c>
      <c r="AV164" s="12" t="s">
        <v>94</v>
      </c>
      <c r="AW164" s="12" t="s">
        <v>42</v>
      </c>
      <c r="AX164" s="12" t="s">
        <v>87</v>
      </c>
      <c r="AY164" s="152" t="s">
        <v>162</v>
      </c>
    </row>
    <row r="165" spans="2:65" s="12" customFormat="1">
      <c r="B165" s="150"/>
      <c r="D165" s="151" t="s">
        <v>172</v>
      </c>
      <c r="E165" s="152" t="s">
        <v>1</v>
      </c>
      <c r="F165" s="153" t="s">
        <v>475</v>
      </c>
      <c r="H165" s="152" t="s">
        <v>1</v>
      </c>
      <c r="I165" s="154"/>
      <c r="L165" s="150"/>
      <c r="M165" s="155"/>
      <c r="T165" s="156"/>
      <c r="AT165" s="152" t="s">
        <v>172</v>
      </c>
      <c r="AU165" s="152" t="s">
        <v>96</v>
      </c>
      <c r="AV165" s="12" t="s">
        <v>94</v>
      </c>
      <c r="AW165" s="12" t="s">
        <v>42</v>
      </c>
      <c r="AX165" s="12" t="s">
        <v>87</v>
      </c>
      <c r="AY165" s="152" t="s">
        <v>162</v>
      </c>
    </row>
    <row r="166" spans="2:65" s="12" customFormat="1">
      <c r="B166" s="150"/>
      <c r="D166" s="151" t="s">
        <v>172</v>
      </c>
      <c r="E166" s="152" t="s">
        <v>1</v>
      </c>
      <c r="F166" s="153" t="s">
        <v>487</v>
      </c>
      <c r="H166" s="152" t="s">
        <v>1</v>
      </c>
      <c r="I166" s="154"/>
      <c r="L166" s="150"/>
      <c r="M166" s="155"/>
      <c r="T166" s="156"/>
      <c r="AT166" s="152" t="s">
        <v>172</v>
      </c>
      <c r="AU166" s="152" t="s">
        <v>96</v>
      </c>
      <c r="AV166" s="12" t="s">
        <v>94</v>
      </c>
      <c r="AW166" s="12" t="s">
        <v>42</v>
      </c>
      <c r="AX166" s="12" t="s">
        <v>87</v>
      </c>
      <c r="AY166" s="152" t="s">
        <v>162</v>
      </c>
    </row>
    <row r="167" spans="2:65" s="13" customFormat="1">
      <c r="B167" s="157"/>
      <c r="D167" s="151" t="s">
        <v>172</v>
      </c>
      <c r="E167" s="158" t="s">
        <v>1</v>
      </c>
      <c r="F167" s="159" t="s">
        <v>488</v>
      </c>
      <c r="H167" s="160">
        <v>276</v>
      </c>
      <c r="I167" s="161"/>
      <c r="L167" s="157"/>
      <c r="M167" s="162"/>
      <c r="T167" s="163"/>
      <c r="AT167" s="158" t="s">
        <v>172</v>
      </c>
      <c r="AU167" s="158" t="s">
        <v>96</v>
      </c>
      <c r="AV167" s="13" t="s">
        <v>96</v>
      </c>
      <c r="AW167" s="13" t="s">
        <v>42</v>
      </c>
      <c r="AX167" s="13" t="s">
        <v>87</v>
      </c>
      <c r="AY167" s="158" t="s">
        <v>162</v>
      </c>
    </row>
    <row r="168" spans="2:65" s="14" customFormat="1">
      <c r="B168" s="164"/>
      <c r="D168" s="151" t="s">
        <v>172</v>
      </c>
      <c r="E168" s="165" t="s">
        <v>1</v>
      </c>
      <c r="F168" s="166" t="s">
        <v>178</v>
      </c>
      <c r="H168" s="167">
        <v>276</v>
      </c>
      <c r="I168" s="168"/>
      <c r="L168" s="164"/>
      <c r="M168" s="169"/>
      <c r="T168" s="170"/>
      <c r="AT168" s="165" t="s">
        <v>172</v>
      </c>
      <c r="AU168" s="165" t="s">
        <v>96</v>
      </c>
      <c r="AV168" s="14" t="s">
        <v>170</v>
      </c>
      <c r="AW168" s="14" t="s">
        <v>42</v>
      </c>
      <c r="AX168" s="14" t="s">
        <v>94</v>
      </c>
      <c r="AY168" s="165" t="s">
        <v>162</v>
      </c>
    </row>
    <row r="169" spans="2:65" s="1" customFormat="1" ht="16.5" customHeight="1">
      <c r="B169" s="33"/>
      <c r="C169" s="137" t="s">
        <v>196</v>
      </c>
      <c r="D169" s="137" t="s">
        <v>165</v>
      </c>
      <c r="E169" s="138" t="s">
        <v>489</v>
      </c>
      <c r="F169" s="139" t="s">
        <v>490</v>
      </c>
      <c r="G169" s="140" t="s">
        <v>491</v>
      </c>
      <c r="H169" s="141">
        <v>58</v>
      </c>
      <c r="I169" s="142"/>
      <c r="J169" s="143">
        <f>ROUND(I169*H169,2)</f>
        <v>0</v>
      </c>
      <c r="K169" s="139" t="s">
        <v>169</v>
      </c>
      <c r="L169" s="33"/>
      <c r="M169" s="144" t="s">
        <v>1</v>
      </c>
      <c r="N169" s="145" t="s">
        <v>52</v>
      </c>
      <c r="P169" s="146">
        <f>O169*H169</f>
        <v>0</v>
      </c>
      <c r="Q169" s="146">
        <v>0</v>
      </c>
      <c r="R169" s="146">
        <f>Q169*H169</f>
        <v>0</v>
      </c>
      <c r="S169" s="146">
        <v>0.20499999999999999</v>
      </c>
      <c r="T169" s="147">
        <f>S169*H169</f>
        <v>11.889999999999999</v>
      </c>
      <c r="AR169" s="148" t="s">
        <v>170</v>
      </c>
      <c r="AT169" s="148" t="s">
        <v>165</v>
      </c>
      <c r="AU169" s="148" t="s">
        <v>96</v>
      </c>
      <c r="AY169" s="17" t="s">
        <v>162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94</v>
      </c>
      <c r="BK169" s="149">
        <f>ROUND(I169*H169,2)</f>
        <v>0</v>
      </c>
      <c r="BL169" s="17" t="s">
        <v>170</v>
      </c>
      <c r="BM169" s="148" t="s">
        <v>492</v>
      </c>
    </row>
    <row r="170" spans="2:65" s="13" customFormat="1">
      <c r="B170" s="157"/>
      <c r="D170" s="151" t="s">
        <v>172</v>
      </c>
      <c r="E170" s="158" t="s">
        <v>1</v>
      </c>
      <c r="F170" s="159" t="s">
        <v>493</v>
      </c>
      <c r="H170" s="160">
        <v>6</v>
      </c>
      <c r="I170" s="161"/>
      <c r="L170" s="157"/>
      <c r="M170" s="162"/>
      <c r="T170" s="163"/>
      <c r="AT170" s="158" t="s">
        <v>172</v>
      </c>
      <c r="AU170" s="158" t="s">
        <v>96</v>
      </c>
      <c r="AV170" s="13" t="s">
        <v>96</v>
      </c>
      <c r="AW170" s="13" t="s">
        <v>42</v>
      </c>
      <c r="AX170" s="13" t="s">
        <v>87</v>
      </c>
      <c r="AY170" s="158" t="s">
        <v>162</v>
      </c>
    </row>
    <row r="171" spans="2:65" s="13" customFormat="1">
      <c r="B171" s="157"/>
      <c r="D171" s="151" t="s">
        <v>172</v>
      </c>
      <c r="E171" s="158" t="s">
        <v>1</v>
      </c>
      <c r="F171" s="159" t="s">
        <v>494</v>
      </c>
      <c r="H171" s="160">
        <v>52</v>
      </c>
      <c r="I171" s="161"/>
      <c r="L171" s="157"/>
      <c r="M171" s="162"/>
      <c r="T171" s="163"/>
      <c r="AT171" s="158" t="s">
        <v>172</v>
      </c>
      <c r="AU171" s="158" t="s">
        <v>96</v>
      </c>
      <c r="AV171" s="13" t="s">
        <v>96</v>
      </c>
      <c r="AW171" s="13" t="s">
        <v>42</v>
      </c>
      <c r="AX171" s="13" t="s">
        <v>87</v>
      </c>
      <c r="AY171" s="158" t="s">
        <v>162</v>
      </c>
    </row>
    <row r="172" spans="2:65" s="14" customFormat="1">
      <c r="B172" s="164"/>
      <c r="D172" s="151" t="s">
        <v>172</v>
      </c>
      <c r="E172" s="165" t="s">
        <v>1</v>
      </c>
      <c r="F172" s="166" t="s">
        <v>178</v>
      </c>
      <c r="H172" s="167">
        <v>58</v>
      </c>
      <c r="I172" s="168"/>
      <c r="L172" s="164"/>
      <c r="M172" s="169"/>
      <c r="T172" s="170"/>
      <c r="AT172" s="165" t="s">
        <v>172</v>
      </c>
      <c r="AU172" s="165" t="s">
        <v>96</v>
      </c>
      <c r="AV172" s="14" t="s">
        <v>170</v>
      </c>
      <c r="AW172" s="14" t="s">
        <v>42</v>
      </c>
      <c r="AX172" s="14" t="s">
        <v>94</v>
      </c>
      <c r="AY172" s="165" t="s">
        <v>162</v>
      </c>
    </row>
    <row r="173" spans="2:65" s="1" customFormat="1" ht="16.5" customHeight="1">
      <c r="B173" s="33"/>
      <c r="C173" s="137" t="s">
        <v>200</v>
      </c>
      <c r="D173" s="137" t="s">
        <v>165</v>
      </c>
      <c r="E173" s="138" t="s">
        <v>495</v>
      </c>
      <c r="F173" s="139" t="s">
        <v>496</v>
      </c>
      <c r="G173" s="140" t="s">
        <v>491</v>
      </c>
      <c r="H173" s="141">
        <v>266</v>
      </c>
      <c r="I173" s="142"/>
      <c r="J173" s="143">
        <f>ROUND(I173*H173,2)</f>
        <v>0</v>
      </c>
      <c r="K173" s="139" t="s">
        <v>169</v>
      </c>
      <c r="L173" s="33"/>
      <c r="M173" s="144" t="s">
        <v>1</v>
      </c>
      <c r="N173" s="145" t="s">
        <v>52</v>
      </c>
      <c r="P173" s="146">
        <f>O173*H173</f>
        <v>0</v>
      </c>
      <c r="Q173" s="146">
        <v>0</v>
      </c>
      <c r="R173" s="146">
        <f>Q173*H173</f>
        <v>0</v>
      </c>
      <c r="S173" s="146">
        <v>0.115</v>
      </c>
      <c r="T173" s="147">
        <f>S173*H173</f>
        <v>30.59</v>
      </c>
      <c r="AR173" s="148" t="s">
        <v>170</v>
      </c>
      <c r="AT173" s="148" t="s">
        <v>165</v>
      </c>
      <c r="AU173" s="148" t="s">
        <v>96</v>
      </c>
      <c r="AY173" s="17" t="s">
        <v>162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94</v>
      </c>
      <c r="BK173" s="149">
        <f>ROUND(I173*H173,2)</f>
        <v>0</v>
      </c>
      <c r="BL173" s="17" t="s">
        <v>170</v>
      </c>
      <c r="BM173" s="148" t="s">
        <v>497</v>
      </c>
    </row>
    <row r="174" spans="2:65" s="12" customFormat="1">
      <c r="B174" s="150"/>
      <c r="D174" s="151" t="s">
        <v>172</v>
      </c>
      <c r="E174" s="152" t="s">
        <v>1</v>
      </c>
      <c r="F174" s="153" t="s">
        <v>498</v>
      </c>
      <c r="H174" s="152" t="s">
        <v>1</v>
      </c>
      <c r="I174" s="154"/>
      <c r="L174" s="150"/>
      <c r="M174" s="155"/>
      <c r="T174" s="156"/>
      <c r="AT174" s="152" t="s">
        <v>172</v>
      </c>
      <c r="AU174" s="152" t="s">
        <v>96</v>
      </c>
      <c r="AV174" s="12" t="s">
        <v>94</v>
      </c>
      <c r="AW174" s="12" t="s">
        <v>42</v>
      </c>
      <c r="AX174" s="12" t="s">
        <v>87</v>
      </c>
      <c r="AY174" s="152" t="s">
        <v>162</v>
      </c>
    </row>
    <row r="175" spans="2:65" s="13" customFormat="1">
      <c r="B175" s="157"/>
      <c r="D175" s="151" t="s">
        <v>172</v>
      </c>
      <c r="E175" s="158" t="s">
        <v>1</v>
      </c>
      <c r="F175" s="159" t="s">
        <v>499</v>
      </c>
      <c r="H175" s="160">
        <v>266</v>
      </c>
      <c r="I175" s="161"/>
      <c r="L175" s="157"/>
      <c r="M175" s="162"/>
      <c r="T175" s="163"/>
      <c r="AT175" s="158" t="s">
        <v>172</v>
      </c>
      <c r="AU175" s="158" t="s">
        <v>96</v>
      </c>
      <c r="AV175" s="13" t="s">
        <v>96</v>
      </c>
      <c r="AW175" s="13" t="s">
        <v>42</v>
      </c>
      <c r="AX175" s="13" t="s">
        <v>87</v>
      </c>
      <c r="AY175" s="158" t="s">
        <v>162</v>
      </c>
    </row>
    <row r="176" spans="2:65" s="14" customFormat="1">
      <c r="B176" s="164"/>
      <c r="D176" s="151" t="s">
        <v>172</v>
      </c>
      <c r="E176" s="165" t="s">
        <v>1</v>
      </c>
      <c r="F176" s="166" t="s">
        <v>178</v>
      </c>
      <c r="H176" s="167">
        <v>266</v>
      </c>
      <c r="I176" s="168"/>
      <c r="L176" s="164"/>
      <c r="M176" s="169"/>
      <c r="T176" s="170"/>
      <c r="AT176" s="165" t="s">
        <v>172</v>
      </c>
      <c r="AU176" s="165" t="s">
        <v>96</v>
      </c>
      <c r="AV176" s="14" t="s">
        <v>170</v>
      </c>
      <c r="AW176" s="14" t="s">
        <v>42</v>
      </c>
      <c r="AX176" s="14" t="s">
        <v>94</v>
      </c>
      <c r="AY176" s="165" t="s">
        <v>162</v>
      </c>
    </row>
    <row r="177" spans="2:65" s="1" customFormat="1" ht="24.2" customHeight="1">
      <c r="B177" s="33"/>
      <c r="C177" s="137" t="s">
        <v>206</v>
      </c>
      <c r="D177" s="137" t="s">
        <v>165</v>
      </c>
      <c r="E177" s="138" t="s">
        <v>500</v>
      </c>
      <c r="F177" s="139" t="s">
        <v>501</v>
      </c>
      <c r="G177" s="140" t="s">
        <v>457</v>
      </c>
      <c r="H177" s="141">
        <v>35</v>
      </c>
      <c r="I177" s="142"/>
      <c r="J177" s="143">
        <f>ROUND(I177*H177,2)</f>
        <v>0</v>
      </c>
      <c r="K177" s="139" t="s">
        <v>209</v>
      </c>
      <c r="L177" s="33"/>
      <c r="M177" s="144" t="s">
        <v>1</v>
      </c>
      <c r="N177" s="145" t="s">
        <v>52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170</v>
      </c>
      <c r="AT177" s="148" t="s">
        <v>165</v>
      </c>
      <c r="AU177" s="148" t="s">
        <v>96</v>
      </c>
      <c r="AY177" s="17" t="s">
        <v>162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94</v>
      </c>
      <c r="BK177" s="149">
        <f>ROUND(I177*H177,2)</f>
        <v>0</v>
      </c>
      <c r="BL177" s="17" t="s">
        <v>170</v>
      </c>
      <c r="BM177" s="148" t="s">
        <v>502</v>
      </c>
    </row>
    <row r="178" spans="2:65" s="12" customFormat="1">
      <c r="B178" s="150"/>
      <c r="D178" s="151" t="s">
        <v>172</v>
      </c>
      <c r="E178" s="152" t="s">
        <v>1</v>
      </c>
      <c r="F178" s="153" t="s">
        <v>503</v>
      </c>
      <c r="H178" s="152" t="s">
        <v>1</v>
      </c>
      <c r="I178" s="154"/>
      <c r="L178" s="150"/>
      <c r="M178" s="155"/>
      <c r="T178" s="156"/>
      <c r="AT178" s="152" t="s">
        <v>172</v>
      </c>
      <c r="AU178" s="152" t="s">
        <v>96</v>
      </c>
      <c r="AV178" s="12" t="s">
        <v>94</v>
      </c>
      <c r="AW178" s="12" t="s">
        <v>42</v>
      </c>
      <c r="AX178" s="12" t="s">
        <v>87</v>
      </c>
      <c r="AY178" s="152" t="s">
        <v>162</v>
      </c>
    </row>
    <row r="179" spans="2:65" s="13" customFormat="1">
      <c r="B179" s="157"/>
      <c r="D179" s="151" t="s">
        <v>172</v>
      </c>
      <c r="E179" s="158" t="s">
        <v>1</v>
      </c>
      <c r="F179" s="159" t="s">
        <v>504</v>
      </c>
      <c r="H179" s="160">
        <v>35</v>
      </c>
      <c r="I179" s="161"/>
      <c r="L179" s="157"/>
      <c r="M179" s="162"/>
      <c r="T179" s="163"/>
      <c r="AT179" s="158" t="s">
        <v>172</v>
      </c>
      <c r="AU179" s="158" t="s">
        <v>96</v>
      </c>
      <c r="AV179" s="13" t="s">
        <v>96</v>
      </c>
      <c r="AW179" s="13" t="s">
        <v>42</v>
      </c>
      <c r="AX179" s="13" t="s">
        <v>87</v>
      </c>
      <c r="AY179" s="158" t="s">
        <v>162</v>
      </c>
    </row>
    <row r="180" spans="2:65" s="15" customFormat="1">
      <c r="B180" s="171"/>
      <c r="D180" s="151" t="s">
        <v>172</v>
      </c>
      <c r="E180" s="172" t="s">
        <v>357</v>
      </c>
      <c r="F180" s="173" t="s">
        <v>220</v>
      </c>
      <c r="H180" s="174">
        <v>35</v>
      </c>
      <c r="I180" s="175"/>
      <c r="L180" s="171"/>
      <c r="M180" s="176"/>
      <c r="T180" s="177"/>
      <c r="AT180" s="172" t="s">
        <v>172</v>
      </c>
      <c r="AU180" s="172" t="s">
        <v>96</v>
      </c>
      <c r="AV180" s="15" t="s">
        <v>186</v>
      </c>
      <c r="AW180" s="15" t="s">
        <v>42</v>
      </c>
      <c r="AX180" s="15" t="s">
        <v>94</v>
      </c>
      <c r="AY180" s="172" t="s">
        <v>162</v>
      </c>
    </row>
    <row r="181" spans="2:65" s="1" customFormat="1" ht="21.75" customHeight="1">
      <c r="B181" s="33"/>
      <c r="C181" s="137" t="s">
        <v>211</v>
      </c>
      <c r="D181" s="137" t="s">
        <v>165</v>
      </c>
      <c r="E181" s="138" t="s">
        <v>505</v>
      </c>
      <c r="F181" s="139" t="s">
        <v>506</v>
      </c>
      <c r="G181" s="140" t="s">
        <v>507</v>
      </c>
      <c r="H181" s="141">
        <v>10.5</v>
      </c>
      <c r="I181" s="142"/>
      <c r="J181" s="143">
        <f>ROUND(I181*H181,2)</f>
        <v>0</v>
      </c>
      <c r="K181" s="139" t="s">
        <v>169</v>
      </c>
      <c r="L181" s="33"/>
      <c r="M181" s="144" t="s">
        <v>1</v>
      </c>
      <c r="N181" s="145" t="s">
        <v>52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170</v>
      </c>
      <c r="AT181" s="148" t="s">
        <v>165</v>
      </c>
      <c r="AU181" s="148" t="s">
        <v>96</v>
      </c>
      <c r="AY181" s="17" t="s">
        <v>162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94</v>
      </c>
      <c r="BK181" s="149">
        <f>ROUND(I181*H181,2)</f>
        <v>0</v>
      </c>
      <c r="BL181" s="17" t="s">
        <v>170</v>
      </c>
      <c r="BM181" s="148" t="s">
        <v>508</v>
      </c>
    </row>
    <row r="182" spans="2:65" s="12" customFormat="1">
      <c r="B182" s="150"/>
      <c r="D182" s="151" t="s">
        <v>172</v>
      </c>
      <c r="E182" s="152" t="s">
        <v>1</v>
      </c>
      <c r="F182" s="153" t="s">
        <v>509</v>
      </c>
      <c r="H182" s="152" t="s">
        <v>1</v>
      </c>
      <c r="I182" s="154"/>
      <c r="L182" s="150"/>
      <c r="M182" s="155"/>
      <c r="T182" s="156"/>
      <c r="AT182" s="152" t="s">
        <v>172</v>
      </c>
      <c r="AU182" s="152" t="s">
        <v>96</v>
      </c>
      <c r="AV182" s="12" t="s">
        <v>94</v>
      </c>
      <c r="AW182" s="12" t="s">
        <v>42</v>
      </c>
      <c r="AX182" s="12" t="s">
        <v>87</v>
      </c>
      <c r="AY182" s="152" t="s">
        <v>162</v>
      </c>
    </row>
    <row r="183" spans="2:65" s="12" customFormat="1">
      <c r="B183" s="150"/>
      <c r="D183" s="151" t="s">
        <v>172</v>
      </c>
      <c r="E183" s="152" t="s">
        <v>1</v>
      </c>
      <c r="F183" s="153" t="s">
        <v>510</v>
      </c>
      <c r="H183" s="152" t="s">
        <v>1</v>
      </c>
      <c r="I183" s="154"/>
      <c r="L183" s="150"/>
      <c r="M183" s="155"/>
      <c r="T183" s="156"/>
      <c r="AT183" s="152" t="s">
        <v>172</v>
      </c>
      <c r="AU183" s="152" t="s">
        <v>96</v>
      </c>
      <c r="AV183" s="12" t="s">
        <v>94</v>
      </c>
      <c r="AW183" s="12" t="s">
        <v>42</v>
      </c>
      <c r="AX183" s="12" t="s">
        <v>87</v>
      </c>
      <c r="AY183" s="152" t="s">
        <v>162</v>
      </c>
    </row>
    <row r="184" spans="2:65" s="13" customFormat="1">
      <c r="B184" s="157"/>
      <c r="D184" s="151" t="s">
        <v>172</v>
      </c>
      <c r="E184" s="158" t="s">
        <v>1</v>
      </c>
      <c r="F184" s="159" t="s">
        <v>511</v>
      </c>
      <c r="H184" s="160">
        <v>10.5</v>
      </c>
      <c r="I184" s="161"/>
      <c r="L184" s="157"/>
      <c r="M184" s="162"/>
      <c r="T184" s="163"/>
      <c r="AT184" s="158" t="s">
        <v>172</v>
      </c>
      <c r="AU184" s="158" t="s">
        <v>96</v>
      </c>
      <c r="AV184" s="13" t="s">
        <v>96</v>
      </c>
      <c r="AW184" s="13" t="s">
        <v>42</v>
      </c>
      <c r="AX184" s="13" t="s">
        <v>87</v>
      </c>
      <c r="AY184" s="158" t="s">
        <v>162</v>
      </c>
    </row>
    <row r="185" spans="2:65" s="15" customFormat="1">
      <c r="B185" s="171"/>
      <c r="D185" s="151" t="s">
        <v>172</v>
      </c>
      <c r="E185" s="172" t="s">
        <v>1</v>
      </c>
      <c r="F185" s="173" t="s">
        <v>220</v>
      </c>
      <c r="H185" s="174">
        <v>10.5</v>
      </c>
      <c r="I185" s="175"/>
      <c r="L185" s="171"/>
      <c r="M185" s="176"/>
      <c r="T185" s="177"/>
      <c r="AT185" s="172" t="s">
        <v>172</v>
      </c>
      <c r="AU185" s="172" t="s">
        <v>96</v>
      </c>
      <c r="AV185" s="15" t="s">
        <v>186</v>
      </c>
      <c r="AW185" s="15" t="s">
        <v>42</v>
      </c>
      <c r="AX185" s="15" t="s">
        <v>87</v>
      </c>
      <c r="AY185" s="172" t="s">
        <v>162</v>
      </c>
    </row>
    <row r="186" spans="2:65" s="14" customFormat="1">
      <c r="B186" s="164"/>
      <c r="D186" s="151" t="s">
        <v>172</v>
      </c>
      <c r="E186" s="165" t="s">
        <v>408</v>
      </c>
      <c r="F186" s="166" t="s">
        <v>512</v>
      </c>
      <c r="H186" s="167">
        <v>10.5</v>
      </c>
      <c r="I186" s="168"/>
      <c r="L186" s="164"/>
      <c r="M186" s="169"/>
      <c r="T186" s="170"/>
      <c r="AT186" s="165" t="s">
        <v>172</v>
      </c>
      <c r="AU186" s="165" t="s">
        <v>96</v>
      </c>
      <c r="AV186" s="14" t="s">
        <v>170</v>
      </c>
      <c r="AW186" s="14" t="s">
        <v>42</v>
      </c>
      <c r="AX186" s="14" t="s">
        <v>94</v>
      </c>
      <c r="AY186" s="165" t="s">
        <v>162</v>
      </c>
    </row>
    <row r="187" spans="2:65" s="1" customFormat="1" ht="16.5" customHeight="1">
      <c r="B187" s="33"/>
      <c r="C187" s="137" t="s">
        <v>163</v>
      </c>
      <c r="D187" s="137" t="s">
        <v>165</v>
      </c>
      <c r="E187" s="138" t="s">
        <v>513</v>
      </c>
      <c r="F187" s="139" t="s">
        <v>514</v>
      </c>
      <c r="G187" s="140" t="s">
        <v>507</v>
      </c>
      <c r="H187" s="141">
        <v>51.442</v>
      </c>
      <c r="I187" s="142"/>
      <c r="J187" s="143">
        <f>ROUND(I187*H187,2)</f>
        <v>0</v>
      </c>
      <c r="K187" s="139" t="s">
        <v>169</v>
      </c>
      <c r="L187" s="33"/>
      <c r="M187" s="144" t="s">
        <v>1</v>
      </c>
      <c r="N187" s="145" t="s">
        <v>52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48" t="s">
        <v>170</v>
      </c>
      <c r="AT187" s="148" t="s">
        <v>165</v>
      </c>
      <c r="AU187" s="148" t="s">
        <v>96</v>
      </c>
      <c r="AY187" s="17" t="s">
        <v>162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94</v>
      </c>
      <c r="BK187" s="149">
        <f>ROUND(I187*H187,2)</f>
        <v>0</v>
      </c>
      <c r="BL187" s="17" t="s">
        <v>170</v>
      </c>
      <c r="BM187" s="148" t="s">
        <v>515</v>
      </c>
    </row>
    <row r="188" spans="2:65" s="12" customFormat="1">
      <c r="B188" s="150"/>
      <c r="D188" s="151" t="s">
        <v>172</v>
      </c>
      <c r="E188" s="152" t="s">
        <v>1</v>
      </c>
      <c r="F188" s="153" t="s">
        <v>516</v>
      </c>
      <c r="H188" s="152" t="s">
        <v>1</v>
      </c>
      <c r="I188" s="154"/>
      <c r="L188" s="150"/>
      <c r="M188" s="155"/>
      <c r="T188" s="156"/>
      <c r="AT188" s="152" t="s">
        <v>172</v>
      </c>
      <c r="AU188" s="152" t="s">
        <v>96</v>
      </c>
      <c r="AV188" s="12" t="s">
        <v>94</v>
      </c>
      <c r="AW188" s="12" t="s">
        <v>42</v>
      </c>
      <c r="AX188" s="12" t="s">
        <v>87</v>
      </c>
      <c r="AY188" s="152" t="s">
        <v>162</v>
      </c>
    </row>
    <row r="189" spans="2:65" s="12" customFormat="1">
      <c r="B189" s="150"/>
      <c r="D189" s="151" t="s">
        <v>172</v>
      </c>
      <c r="E189" s="152" t="s">
        <v>1</v>
      </c>
      <c r="F189" s="153" t="s">
        <v>517</v>
      </c>
      <c r="H189" s="152" t="s">
        <v>1</v>
      </c>
      <c r="I189" s="154"/>
      <c r="L189" s="150"/>
      <c r="M189" s="155"/>
      <c r="T189" s="156"/>
      <c r="AT189" s="152" t="s">
        <v>172</v>
      </c>
      <c r="AU189" s="152" t="s">
        <v>96</v>
      </c>
      <c r="AV189" s="12" t="s">
        <v>94</v>
      </c>
      <c r="AW189" s="12" t="s">
        <v>42</v>
      </c>
      <c r="AX189" s="12" t="s">
        <v>87</v>
      </c>
      <c r="AY189" s="152" t="s">
        <v>162</v>
      </c>
    </row>
    <row r="190" spans="2:65" s="12" customFormat="1">
      <c r="B190" s="150"/>
      <c r="D190" s="151" t="s">
        <v>172</v>
      </c>
      <c r="E190" s="152" t="s">
        <v>1</v>
      </c>
      <c r="F190" s="153" t="s">
        <v>518</v>
      </c>
      <c r="H190" s="152" t="s">
        <v>1</v>
      </c>
      <c r="I190" s="154"/>
      <c r="L190" s="150"/>
      <c r="M190" s="155"/>
      <c r="T190" s="156"/>
      <c r="AT190" s="152" t="s">
        <v>172</v>
      </c>
      <c r="AU190" s="152" t="s">
        <v>96</v>
      </c>
      <c r="AV190" s="12" t="s">
        <v>94</v>
      </c>
      <c r="AW190" s="12" t="s">
        <v>42</v>
      </c>
      <c r="AX190" s="12" t="s">
        <v>87</v>
      </c>
      <c r="AY190" s="152" t="s">
        <v>162</v>
      </c>
    </row>
    <row r="191" spans="2:65" s="13" customFormat="1">
      <c r="B191" s="157"/>
      <c r="D191" s="151" t="s">
        <v>172</v>
      </c>
      <c r="E191" s="158" t="s">
        <v>1</v>
      </c>
      <c r="F191" s="159" t="s">
        <v>519</v>
      </c>
      <c r="H191" s="160">
        <v>31.812000000000001</v>
      </c>
      <c r="I191" s="161"/>
      <c r="L191" s="157"/>
      <c r="M191" s="162"/>
      <c r="T191" s="163"/>
      <c r="AT191" s="158" t="s">
        <v>172</v>
      </c>
      <c r="AU191" s="158" t="s">
        <v>96</v>
      </c>
      <c r="AV191" s="13" t="s">
        <v>96</v>
      </c>
      <c r="AW191" s="13" t="s">
        <v>42</v>
      </c>
      <c r="AX191" s="13" t="s">
        <v>87</v>
      </c>
      <c r="AY191" s="158" t="s">
        <v>162</v>
      </c>
    </row>
    <row r="192" spans="2:65" s="12" customFormat="1">
      <c r="B192" s="150"/>
      <c r="D192" s="151" t="s">
        <v>172</v>
      </c>
      <c r="E192" s="152" t="s">
        <v>1</v>
      </c>
      <c r="F192" s="153" t="s">
        <v>520</v>
      </c>
      <c r="H192" s="152" t="s">
        <v>1</v>
      </c>
      <c r="I192" s="154"/>
      <c r="L192" s="150"/>
      <c r="M192" s="155"/>
      <c r="T192" s="156"/>
      <c r="AT192" s="152" t="s">
        <v>172</v>
      </c>
      <c r="AU192" s="152" t="s">
        <v>96</v>
      </c>
      <c r="AV192" s="12" t="s">
        <v>94</v>
      </c>
      <c r="AW192" s="12" t="s">
        <v>42</v>
      </c>
      <c r="AX192" s="12" t="s">
        <v>87</v>
      </c>
      <c r="AY192" s="152" t="s">
        <v>162</v>
      </c>
    </row>
    <row r="193" spans="2:65" s="13" customFormat="1">
      <c r="B193" s="157"/>
      <c r="D193" s="151" t="s">
        <v>172</v>
      </c>
      <c r="E193" s="158" t="s">
        <v>1</v>
      </c>
      <c r="F193" s="159" t="s">
        <v>521</v>
      </c>
      <c r="H193" s="160">
        <v>4.68</v>
      </c>
      <c r="I193" s="161"/>
      <c r="L193" s="157"/>
      <c r="M193" s="162"/>
      <c r="T193" s="163"/>
      <c r="AT193" s="158" t="s">
        <v>172</v>
      </c>
      <c r="AU193" s="158" t="s">
        <v>96</v>
      </c>
      <c r="AV193" s="13" t="s">
        <v>96</v>
      </c>
      <c r="AW193" s="13" t="s">
        <v>42</v>
      </c>
      <c r="AX193" s="13" t="s">
        <v>87</v>
      </c>
      <c r="AY193" s="158" t="s">
        <v>162</v>
      </c>
    </row>
    <row r="194" spans="2:65" s="12" customFormat="1">
      <c r="B194" s="150"/>
      <c r="D194" s="151" t="s">
        <v>172</v>
      </c>
      <c r="E194" s="152" t="s">
        <v>1</v>
      </c>
      <c r="F194" s="153" t="s">
        <v>522</v>
      </c>
      <c r="H194" s="152" t="s">
        <v>1</v>
      </c>
      <c r="I194" s="154"/>
      <c r="L194" s="150"/>
      <c r="M194" s="155"/>
      <c r="T194" s="156"/>
      <c r="AT194" s="152" t="s">
        <v>172</v>
      </c>
      <c r="AU194" s="152" t="s">
        <v>96</v>
      </c>
      <c r="AV194" s="12" t="s">
        <v>94</v>
      </c>
      <c r="AW194" s="12" t="s">
        <v>42</v>
      </c>
      <c r="AX194" s="12" t="s">
        <v>87</v>
      </c>
      <c r="AY194" s="152" t="s">
        <v>162</v>
      </c>
    </row>
    <row r="195" spans="2:65" s="13" customFormat="1">
      <c r="B195" s="157"/>
      <c r="D195" s="151" t="s">
        <v>172</v>
      </c>
      <c r="E195" s="158" t="s">
        <v>1</v>
      </c>
      <c r="F195" s="159" t="s">
        <v>523</v>
      </c>
      <c r="H195" s="160">
        <v>14.95</v>
      </c>
      <c r="I195" s="161"/>
      <c r="L195" s="157"/>
      <c r="M195" s="162"/>
      <c r="T195" s="163"/>
      <c r="AT195" s="158" t="s">
        <v>172</v>
      </c>
      <c r="AU195" s="158" t="s">
        <v>96</v>
      </c>
      <c r="AV195" s="13" t="s">
        <v>96</v>
      </c>
      <c r="AW195" s="13" t="s">
        <v>42</v>
      </c>
      <c r="AX195" s="13" t="s">
        <v>87</v>
      </c>
      <c r="AY195" s="158" t="s">
        <v>162</v>
      </c>
    </row>
    <row r="196" spans="2:65" s="14" customFormat="1">
      <c r="B196" s="164"/>
      <c r="D196" s="151" t="s">
        <v>172</v>
      </c>
      <c r="E196" s="165" t="s">
        <v>391</v>
      </c>
      <c r="F196" s="166" t="s">
        <v>524</v>
      </c>
      <c r="H196" s="167">
        <v>51.442</v>
      </c>
      <c r="I196" s="168"/>
      <c r="L196" s="164"/>
      <c r="M196" s="169"/>
      <c r="T196" s="170"/>
      <c r="AT196" s="165" t="s">
        <v>172</v>
      </c>
      <c r="AU196" s="165" t="s">
        <v>96</v>
      </c>
      <c r="AV196" s="14" t="s">
        <v>170</v>
      </c>
      <c r="AW196" s="14" t="s">
        <v>42</v>
      </c>
      <c r="AX196" s="14" t="s">
        <v>94</v>
      </c>
      <c r="AY196" s="165" t="s">
        <v>162</v>
      </c>
    </row>
    <row r="197" spans="2:65" s="1" customFormat="1" ht="24.2" customHeight="1">
      <c r="B197" s="33"/>
      <c r="C197" s="137" t="s">
        <v>221</v>
      </c>
      <c r="D197" s="137" t="s">
        <v>165</v>
      </c>
      <c r="E197" s="138" t="s">
        <v>525</v>
      </c>
      <c r="F197" s="139" t="s">
        <v>526</v>
      </c>
      <c r="G197" s="140" t="s">
        <v>507</v>
      </c>
      <c r="H197" s="141">
        <v>52.658000000000001</v>
      </c>
      <c r="I197" s="142"/>
      <c r="J197" s="143">
        <f>ROUND(I197*H197,2)</f>
        <v>0</v>
      </c>
      <c r="K197" s="139" t="s">
        <v>209</v>
      </c>
      <c r="L197" s="33"/>
      <c r="M197" s="144" t="s">
        <v>1</v>
      </c>
      <c r="N197" s="145" t="s">
        <v>52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AR197" s="148" t="s">
        <v>170</v>
      </c>
      <c r="AT197" s="148" t="s">
        <v>165</v>
      </c>
      <c r="AU197" s="148" t="s">
        <v>96</v>
      </c>
      <c r="AY197" s="17" t="s">
        <v>162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94</v>
      </c>
      <c r="BK197" s="149">
        <f>ROUND(I197*H197,2)</f>
        <v>0</v>
      </c>
      <c r="BL197" s="17" t="s">
        <v>170</v>
      </c>
      <c r="BM197" s="148" t="s">
        <v>527</v>
      </c>
    </row>
    <row r="198" spans="2:65" s="12" customFormat="1">
      <c r="B198" s="150"/>
      <c r="D198" s="151" t="s">
        <v>172</v>
      </c>
      <c r="E198" s="152" t="s">
        <v>1</v>
      </c>
      <c r="F198" s="153" t="s">
        <v>528</v>
      </c>
      <c r="H198" s="152" t="s">
        <v>1</v>
      </c>
      <c r="I198" s="154"/>
      <c r="L198" s="150"/>
      <c r="M198" s="155"/>
      <c r="T198" s="156"/>
      <c r="AT198" s="152" t="s">
        <v>172</v>
      </c>
      <c r="AU198" s="152" t="s">
        <v>96</v>
      </c>
      <c r="AV198" s="12" t="s">
        <v>94</v>
      </c>
      <c r="AW198" s="12" t="s">
        <v>42</v>
      </c>
      <c r="AX198" s="12" t="s">
        <v>87</v>
      </c>
      <c r="AY198" s="152" t="s">
        <v>162</v>
      </c>
    </row>
    <row r="199" spans="2:65" s="12" customFormat="1">
      <c r="B199" s="150"/>
      <c r="D199" s="151" t="s">
        <v>172</v>
      </c>
      <c r="E199" s="152" t="s">
        <v>1</v>
      </c>
      <c r="F199" s="153" t="s">
        <v>510</v>
      </c>
      <c r="H199" s="152" t="s">
        <v>1</v>
      </c>
      <c r="I199" s="154"/>
      <c r="L199" s="150"/>
      <c r="M199" s="155"/>
      <c r="T199" s="156"/>
      <c r="AT199" s="152" t="s">
        <v>172</v>
      </c>
      <c r="AU199" s="152" t="s">
        <v>96</v>
      </c>
      <c r="AV199" s="12" t="s">
        <v>94</v>
      </c>
      <c r="AW199" s="12" t="s">
        <v>42</v>
      </c>
      <c r="AX199" s="12" t="s">
        <v>87</v>
      </c>
      <c r="AY199" s="152" t="s">
        <v>162</v>
      </c>
    </row>
    <row r="200" spans="2:65" s="13" customFormat="1">
      <c r="B200" s="157"/>
      <c r="D200" s="151" t="s">
        <v>172</v>
      </c>
      <c r="E200" s="158" t="s">
        <v>1</v>
      </c>
      <c r="F200" s="159" t="s">
        <v>529</v>
      </c>
      <c r="H200" s="160">
        <v>104.1</v>
      </c>
      <c r="I200" s="161"/>
      <c r="L200" s="157"/>
      <c r="M200" s="162"/>
      <c r="T200" s="163"/>
      <c r="AT200" s="158" t="s">
        <v>172</v>
      </c>
      <c r="AU200" s="158" t="s">
        <v>96</v>
      </c>
      <c r="AV200" s="13" t="s">
        <v>96</v>
      </c>
      <c r="AW200" s="13" t="s">
        <v>42</v>
      </c>
      <c r="AX200" s="13" t="s">
        <v>87</v>
      </c>
      <c r="AY200" s="158" t="s">
        <v>162</v>
      </c>
    </row>
    <row r="201" spans="2:65" s="15" customFormat="1">
      <c r="B201" s="171"/>
      <c r="D201" s="151" t="s">
        <v>172</v>
      </c>
      <c r="E201" s="172" t="s">
        <v>1</v>
      </c>
      <c r="F201" s="173" t="s">
        <v>220</v>
      </c>
      <c r="H201" s="174">
        <v>104.1</v>
      </c>
      <c r="I201" s="175"/>
      <c r="L201" s="171"/>
      <c r="M201" s="176"/>
      <c r="T201" s="177"/>
      <c r="AT201" s="172" t="s">
        <v>172</v>
      </c>
      <c r="AU201" s="172" t="s">
        <v>96</v>
      </c>
      <c r="AV201" s="15" t="s">
        <v>186</v>
      </c>
      <c r="AW201" s="15" t="s">
        <v>42</v>
      </c>
      <c r="AX201" s="15" t="s">
        <v>87</v>
      </c>
      <c r="AY201" s="172" t="s">
        <v>162</v>
      </c>
    </row>
    <row r="202" spans="2:65" s="12" customFormat="1">
      <c r="B202" s="150"/>
      <c r="D202" s="151" t="s">
        <v>172</v>
      </c>
      <c r="E202" s="152" t="s">
        <v>1</v>
      </c>
      <c r="F202" s="153" t="s">
        <v>530</v>
      </c>
      <c r="H202" s="152" t="s">
        <v>1</v>
      </c>
      <c r="I202" s="154"/>
      <c r="L202" s="150"/>
      <c r="M202" s="155"/>
      <c r="T202" s="156"/>
      <c r="AT202" s="152" t="s">
        <v>172</v>
      </c>
      <c r="AU202" s="152" t="s">
        <v>96</v>
      </c>
      <c r="AV202" s="12" t="s">
        <v>94</v>
      </c>
      <c r="AW202" s="12" t="s">
        <v>42</v>
      </c>
      <c r="AX202" s="12" t="s">
        <v>87</v>
      </c>
      <c r="AY202" s="152" t="s">
        <v>162</v>
      </c>
    </row>
    <row r="203" spans="2:65" s="13" customFormat="1">
      <c r="B203" s="157"/>
      <c r="D203" s="151" t="s">
        <v>172</v>
      </c>
      <c r="E203" s="158" t="s">
        <v>1</v>
      </c>
      <c r="F203" s="159" t="s">
        <v>531</v>
      </c>
      <c r="H203" s="160">
        <v>-51.442</v>
      </c>
      <c r="I203" s="161"/>
      <c r="L203" s="157"/>
      <c r="M203" s="162"/>
      <c r="T203" s="163"/>
      <c r="AT203" s="158" t="s">
        <v>172</v>
      </c>
      <c r="AU203" s="158" t="s">
        <v>96</v>
      </c>
      <c r="AV203" s="13" t="s">
        <v>96</v>
      </c>
      <c r="AW203" s="13" t="s">
        <v>42</v>
      </c>
      <c r="AX203" s="13" t="s">
        <v>87</v>
      </c>
      <c r="AY203" s="158" t="s">
        <v>162</v>
      </c>
    </row>
    <row r="204" spans="2:65" s="14" customFormat="1">
      <c r="B204" s="164"/>
      <c r="D204" s="151" t="s">
        <v>172</v>
      </c>
      <c r="E204" s="165" t="s">
        <v>406</v>
      </c>
      <c r="F204" s="166" t="s">
        <v>532</v>
      </c>
      <c r="H204" s="167">
        <v>52.658000000000001</v>
      </c>
      <c r="I204" s="168"/>
      <c r="L204" s="164"/>
      <c r="M204" s="169"/>
      <c r="T204" s="170"/>
      <c r="AT204" s="165" t="s">
        <v>172</v>
      </c>
      <c r="AU204" s="165" t="s">
        <v>96</v>
      </c>
      <c r="AV204" s="14" t="s">
        <v>170</v>
      </c>
      <c r="AW204" s="14" t="s">
        <v>42</v>
      </c>
      <c r="AX204" s="14" t="s">
        <v>94</v>
      </c>
      <c r="AY204" s="165" t="s">
        <v>162</v>
      </c>
    </row>
    <row r="205" spans="2:65" s="1" customFormat="1" ht="16.5" customHeight="1">
      <c r="B205" s="33"/>
      <c r="C205" s="137" t="s">
        <v>533</v>
      </c>
      <c r="D205" s="137" t="s">
        <v>165</v>
      </c>
      <c r="E205" s="138" t="s">
        <v>534</v>
      </c>
      <c r="F205" s="139" t="s">
        <v>535</v>
      </c>
      <c r="G205" s="140" t="s">
        <v>507</v>
      </c>
      <c r="H205" s="141">
        <v>132.55000000000001</v>
      </c>
      <c r="I205" s="142"/>
      <c r="J205" s="143">
        <f>ROUND(I205*H205,2)</f>
        <v>0</v>
      </c>
      <c r="K205" s="139" t="s">
        <v>169</v>
      </c>
      <c r="L205" s="33"/>
      <c r="M205" s="144" t="s">
        <v>1</v>
      </c>
      <c r="N205" s="145" t="s">
        <v>52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170</v>
      </c>
      <c r="AT205" s="148" t="s">
        <v>165</v>
      </c>
      <c r="AU205" s="148" t="s">
        <v>96</v>
      </c>
      <c r="AY205" s="17" t="s">
        <v>162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94</v>
      </c>
      <c r="BK205" s="149">
        <f>ROUND(I205*H205,2)</f>
        <v>0</v>
      </c>
      <c r="BL205" s="17" t="s">
        <v>170</v>
      </c>
      <c r="BM205" s="148" t="s">
        <v>536</v>
      </c>
    </row>
    <row r="206" spans="2:65" s="12" customFormat="1">
      <c r="B206" s="150"/>
      <c r="D206" s="151" t="s">
        <v>172</v>
      </c>
      <c r="E206" s="152" t="s">
        <v>1</v>
      </c>
      <c r="F206" s="153" t="s">
        <v>537</v>
      </c>
      <c r="H206" s="152" t="s">
        <v>1</v>
      </c>
      <c r="I206" s="154"/>
      <c r="L206" s="150"/>
      <c r="M206" s="155"/>
      <c r="T206" s="156"/>
      <c r="AT206" s="152" t="s">
        <v>172</v>
      </c>
      <c r="AU206" s="152" t="s">
        <v>96</v>
      </c>
      <c r="AV206" s="12" t="s">
        <v>94</v>
      </c>
      <c r="AW206" s="12" t="s">
        <v>42</v>
      </c>
      <c r="AX206" s="12" t="s">
        <v>87</v>
      </c>
      <c r="AY206" s="152" t="s">
        <v>162</v>
      </c>
    </row>
    <row r="207" spans="2:65" s="12" customFormat="1">
      <c r="B207" s="150"/>
      <c r="D207" s="151" t="s">
        <v>172</v>
      </c>
      <c r="E207" s="152" t="s">
        <v>1</v>
      </c>
      <c r="F207" s="153" t="s">
        <v>538</v>
      </c>
      <c r="H207" s="152" t="s">
        <v>1</v>
      </c>
      <c r="I207" s="154"/>
      <c r="L207" s="150"/>
      <c r="M207" s="155"/>
      <c r="T207" s="156"/>
      <c r="AT207" s="152" t="s">
        <v>172</v>
      </c>
      <c r="AU207" s="152" t="s">
        <v>96</v>
      </c>
      <c r="AV207" s="12" t="s">
        <v>94</v>
      </c>
      <c r="AW207" s="12" t="s">
        <v>42</v>
      </c>
      <c r="AX207" s="12" t="s">
        <v>87</v>
      </c>
      <c r="AY207" s="152" t="s">
        <v>162</v>
      </c>
    </row>
    <row r="208" spans="2:65" s="13" customFormat="1">
      <c r="B208" s="157"/>
      <c r="D208" s="151" t="s">
        <v>172</v>
      </c>
      <c r="E208" s="158" t="s">
        <v>1</v>
      </c>
      <c r="F208" s="159" t="s">
        <v>539</v>
      </c>
      <c r="H208" s="160">
        <v>48.26</v>
      </c>
      <c r="I208" s="161"/>
      <c r="L208" s="157"/>
      <c r="M208" s="162"/>
      <c r="T208" s="163"/>
      <c r="AT208" s="158" t="s">
        <v>172</v>
      </c>
      <c r="AU208" s="158" t="s">
        <v>96</v>
      </c>
      <c r="AV208" s="13" t="s">
        <v>96</v>
      </c>
      <c r="AW208" s="13" t="s">
        <v>42</v>
      </c>
      <c r="AX208" s="13" t="s">
        <v>87</v>
      </c>
      <c r="AY208" s="158" t="s">
        <v>162</v>
      </c>
    </row>
    <row r="209" spans="2:65" s="12" customFormat="1">
      <c r="B209" s="150"/>
      <c r="D209" s="151" t="s">
        <v>172</v>
      </c>
      <c r="E209" s="152" t="s">
        <v>1</v>
      </c>
      <c r="F209" s="153" t="s">
        <v>540</v>
      </c>
      <c r="H209" s="152" t="s">
        <v>1</v>
      </c>
      <c r="I209" s="154"/>
      <c r="L209" s="150"/>
      <c r="M209" s="155"/>
      <c r="T209" s="156"/>
      <c r="AT209" s="152" t="s">
        <v>172</v>
      </c>
      <c r="AU209" s="152" t="s">
        <v>96</v>
      </c>
      <c r="AV209" s="12" t="s">
        <v>94</v>
      </c>
      <c r="AW209" s="12" t="s">
        <v>42</v>
      </c>
      <c r="AX209" s="12" t="s">
        <v>87</v>
      </c>
      <c r="AY209" s="152" t="s">
        <v>162</v>
      </c>
    </row>
    <row r="210" spans="2:65" s="12" customFormat="1">
      <c r="B210" s="150"/>
      <c r="D210" s="151" t="s">
        <v>172</v>
      </c>
      <c r="E210" s="152" t="s">
        <v>1</v>
      </c>
      <c r="F210" s="153" t="s">
        <v>541</v>
      </c>
      <c r="H210" s="152" t="s">
        <v>1</v>
      </c>
      <c r="I210" s="154"/>
      <c r="L210" s="150"/>
      <c r="M210" s="155"/>
      <c r="T210" s="156"/>
      <c r="AT210" s="152" t="s">
        <v>172</v>
      </c>
      <c r="AU210" s="152" t="s">
        <v>96</v>
      </c>
      <c r="AV210" s="12" t="s">
        <v>94</v>
      </c>
      <c r="AW210" s="12" t="s">
        <v>42</v>
      </c>
      <c r="AX210" s="12" t="s">
        <v>87</v>
      </c>
      <c r="AY210" s="152" t="s">
        <v>162</v>
      </c>
    </row>
    <row r="211" spans="2:65" s="12" customFormat="1">
      <c r="B211" s="150"/>
      <c r="D211" s="151" t="s">
        <v>172</v>
      </c>
      <c r="E211" s="152" t="s">
        <v>1</v>
      </c>
      <c r="F211" s="153" t="s">
        <v>542</v>
      </c>
      <c r="H211" s="152" t="s">
        <v>1</v>
      </c>
      <c r="I211" s="154"/>
      <c r="L211" s="150"/>
      <c r="M211" s="155"/>
      <c r="T211" s="156"/>
      <c r="AT211" s="152" t="s">
        <v>172</v>
      </c>
      <c r="AU211" s="152" t="s">
        <v>96</v>
      </c>
      <c r="AV211" s="12" t="s">
        <v>94</v>
      </c>
      <c r="AW211" s="12" t="s">
        <v>42</v>
      </c>
      <c r="AX211" s="12" t="s">
        <v>87</v>
      </c>
      <c r="AY211" s="152" t="s">
        <v>162</v>
      </c>
    </row>
    <row r="212" spans="2:65" s="12" customFormat="1">
      <c r="B212" s="150"/>
      <c r="D212" s="151" t="s">
        <v>172</v>
      </c>
      <c r="E212" s="152" t="s">
        <v>1</v>
      </c>
      <c r="F212" s="153" t="s">
        <v>543</v>
      </c>
      <c r="H212" s="152" t="s">
        <v>1</v>
      </c>
      <c r="I212" s="154"/>
      <c r="L212" s="150"/>
      <c r="M212" s="155"/>
      <c r="T212" s="156"/>
      <c r="AT212" s="152" t="s">
        <v>172</v>
      </c>
      <c r="AU212" s="152" t="s">
        <v>96</v>
      </c>
      <c r="AV212" s="12" t="s">
        <v>94</v>
      </c>
      <c r="AW212" s="12" t="s">
        <v>42</v>
      </c>
      <c r="AX212" s="12" t="s">
        <v>87</v>
      </c>
      <c r="AY212" s="152" t="s">
        <v>162</v>
      </c>
    </row>
    <row r="213" spans="2:65" s="13" customFormat="1">
      <c r="B213" s="157"/>
      <c r="D213" s="151" t="s">
        <v>172</v>
      </c>
      <c r="E213" s="158" t="s">
        <v>1</v>
      </c>
      <c r="F213" s="159" t="s">
        <v>544</v>
      </c>
      <c r="H213" s="160">
        <v>72.239999999999995</v>
      </c>
      <c r="I213" s="161"/>
      <c r="L213" s="157"/>
      <c r="M213" s="162"/>
      <c r="T213" s="163"/>
      <c r="AT213" s="158" t="s">
        <v>172</v>
      </c>
      <c r="AU213" s="158" t="s">
        <v>96</v>
      </c>
      <c r="AV213" s="13" t="s">
        <v>96</v>
      </c>
      <c r="AW213" s="13" t="s">
        <v>42</v>
      </c>
      <c r="AX213" s="13" t="s">
        <v>87</v>
      </c>
      <c r="AY213" s="158" t="s">
        <v>162</v>
      </c>
    </row>
    <row r="214" spans="2:65" s="15" customFormat="1">
      <c r="B214" s="171"/>
      <c r="D214" s="151" t="s">
        <v>172</v>
      </c>
      <c r="E214" s="172" t="s">
        <v>1</v>
      </c>
      <c r="F214" s="173" t="s">
        <v>220</v>
      </c>
      <c r="H214" s="174">
        <v>120.5</v>
      </c>
      <c r="I214" s="175"/>
      <c r="L214" s="171"/>
      <c r="M214" s="176"/>
      <c r="T214" s="177"/>
      <c r="AT214" s="172" t="s">
        <v>172</v>
      </c>
      <c r="AU214" s="172" t="s">
        <v>96</v>
      </c>
      <c r="AV214" s="15" t="s">
        <v>186</v>
      </c>
      <c r="AW214" s="15" t="s">
        <v>42</v>
      </c>
      <c r="AX214" s="15" t="s">
        <v>87</v>
      </c>
      <c r="AY214" s="172" t="s">
        <v>162</v>
      </c>
    </row>
    <row r="215" spans="2:65" s="13" customFormat="1">
      <c r="B215" s="157"/>
      <c r="D215" s="151" t="s">
        <v>172</v>
      </c>
      <c r="E215" s="158" t="s">
        <v>1</v>
      </c>
      <c r="F215" s="159" t="s">
        <v>545</v>
      </c>
      <c r="H215" s="160">
        <v>12.05</v>
      </c>
      <c r="I215" s="161"/>
      <c r="L215" s="157"/>
      <c r="M215" s="162"/>
      <c r="T215" s="163"/>
      <c r="AT215" s="158" t="s">
        <v>172</v>
      </c>
      <c r="AU215" s="158" t="s">
        <v>96</v>
      </c>
      <c r="AV215" s="13" t="s">
        <v>96</v>
      </c>
      <c r="AW215" s="13" t="s">
        <v>42</v>
      </c>
      <c r="AX215" s="13" t="s">
        <v>87</v>
      </c>
      <c r="AY215" s="158" t="s">
        <v>162</v>
      </c>
    </row>
    <row r="216" spans="2:65" s="14" customFormat="1">
      <c r="B216" s="164"/>
      <c r="D216" s="151" t="s">
        <v>172</v>
      </c>
      <c r="E216" s="165" t="s">
        <v>378</v>
      </c>
      <c r="F216" s="166" t="s">
        <v>178</v>
      </c>
      <c r="H216" s="167">
        <v>132.55000000000001</v>
      </c>
      <c r="I216" s="168"/>
      <c r="L216" s="164"/>
      <c r="M216" s="169"/>
      <c r="T216" s="170"/>
      <c r="AT216" s="165" t="s">
        <v>172</v>
      </c>
      <c r="AU216" s="165" t="s">
        <v>96</v>
      </c>
      <c r="AV216" s="14" t="s">
        <v>170</v>
      </c>
      <c r="AW216" s="14" t="s">
        <v>42</v>
      </c>
      <c r="AX216" s="14" t="s">
        <v>94</v>
      </c>
      <c r="AY216" s="165" t="s">
        <v>162</v>
      </c>
    </row>
    <row r="217" spans="2:65" s="1" customFormat="1" ht="24.2" customHeight="1">
      <c r="B217" s="33"/>
      <c r="C217" s="137" t="s">
        <v>546</v>
      </c>
      <c r="D217" s="137" t="s">
        <v>165</v>
      </c>
      <c r="E217" s="138" t="s">
        <v>547</v>
      </c>
      <c r="F217" s="139" t="s">
        <v>548</v>
      </c>
      <c r="G217" s="140" t="s">
        <v>168</v>
      </c>
      <c r="H217" s="141">
        <v>10</v>
      </c>
      <c r="I217" s="142"/>
      <c r="J217" s="143">
        <f>ROUND(I217*H217,2)</f>
        <v>0</v>
      </c>
      <c r="K217" s="139" t="s">
        <v>209</v>
      </c>
      <c r="L217" s="33"/>
      <c r="M217" s="144" t="s">
        <v>1</v>
      </c>
      <c r="N217" s="145" t="s">
        <v>52</v>
      </c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AR217" s="148" t="s">
        <v>170</v>
      </c>
      <c r="AT217" s="148" t="s">
        <v>165</v>
      </c>
      <c r="AU217" s="148" t="s">
        <v>96</v>
      </c>
      <c r="AY217" s="17" t="s">
        <v>162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94</v>
      </c>
      <c r="BK217" s="149">
        <f>ROUND(I217*H217,2)</f>
        <v>0</v>
      </c>
      <c r="BL217" s="17" t="s">
        <v>170</v>
      </c>
      <c r="BM217" s="148" t="s">
        <v>549</v>
      </c>
    </row>
    <row r="218" spans="2:65" s="12" customFormat="1">
      <c r="B218" s="150"/>
      <c r="D218" s="151" t="s">
        <v>172</v>
      </c>
      <c r="E218" s="152" t="s">
        <v>1</v>
      </c>
      <c r="F218" s="153" t="s">
        <v>550</v>
      </c>
      <c r="H218" s="152" t="s">
        <v>1</v>
      </c>
      <c r="I218" s="154"/>
      <c r="L218" s="150"/>
      <c r="M218" s="155"/>
      <c r="T218" s="156"/>
      <c r="AT218" s="152" t="s">
        <v>172</v>
      </c>
      <c r="AU218" s="152" t="s">
        <v>96</v>
      </c>
      <c r="AV218" s="12" t="s">
        <v>94</v>
      </c>
      <c r="AW218" s="12" t="s">
        <v>42</v>
      </c>
      <c r="AX218" s="12" t="s">
        <v>87</v>
      </c>
      <c r="AY218" s="152" t="s">
        <v>162</v>
      </c>
    </row>
    <row r="219" spans="2:65" s="12" customFormat="1">
      <c r="B219" s="150"/>
      <c r="D219" s="151" t="s">
        <v>172</v>
      </c>
      <c r="E219" s="152" t="s">
        <v>1</v>
      </c>
      <c r="F219" s="153" t="s">
        <v>551</v>
      </c>
      <c r="H219" s="152" t="s">
        <v>1</v>
      </c>
      <c r="I219" s="154"/>
      <c r="L219" s="150"/>
      <c r="M219" s="155"/>
      <c r="T219" s="156"/>
      <c r="AT219" s="152" t="s">
        <v>172</v>
      </c>
      <c r="AU219" s="152" t="s">
        <v>96</v>
      </c>
      <c r="AV219" s="12" t="s">
        <v>94</v>
      </c>
      <c r="AW219" s="12" t="s">
        <v>42</v>
      </c>
      <c r="AX219" s="12" t="s">
        <v>87</v>
      </c>
      <c r="AY219" s="152" t="s">
        <v>162</v>
      </c>
    </row>
    <row r="220" spans="2:65" s="13" customFormat="1">
      <c r="B220" s="157"/>
      <c r="D220" s="151" t="s">
        <v>172</v>
      </c>
      <c r="E220" s="158" t="s">
        <v>1</v>
      </c>
      <c r="F220" s="159" t="s">
        <v>552</v>
      </c>
      <c r="H220" s="160">
        <v>6</v>
      </c>
      <c r="I220" s="161"/>
      <c r="L220" s="157"/>
      <c r="M220" s="162"/>
      <c r="T220" s="163"/>
      <c r="AT220" s="158" t="s">
        <v>172</v>
      </c>
      <c r="AU220" s="158" t="s">
        <v>96</v>
      </c>
      <c r="AV220" s="13" t="s">
        <v>96</v>
      </c>
      <c r="AW220" s="13" t="s">
        <v>42</v>
      </c>
      <c r="AX220" s="13" t="s">
        <v>87</v>
      </c>
      <c r="AY220" s="158" t="s">
        <v>162</v>
      </c>
    </row>
    <row r="221" spans="2:65" s="13" customFormat="1">
      <c r="B221" s="157"/>
      <c r="D221" s="151" t="s">
        <v>172</v>
      </c>
      <c r="E221" s="158" t="s">
        <v>1</v>
      </c>
      <c r="F221" s="159" t="s">
        <v>553</v>
      </c>
      <c r="H221" s="160">
        <v>0</v>
      </c>
      <c r="I221" s="161"/>
      <c r="L221" s="157"/>
      <c r="M221" s="162"/>
      <c r="T221" s="163"/>
      <c r="AT221" s="158" t="s">
        <v>172</v>
      </c>
      <c r="AU221" s="158" t="s">
        <v>96</v>
      </c>
      <c r="AV221" s="13" t="s">
        <v>96</v>
      </c>
      <c r="AW221" s="13" t="s">
        <v>42</v>
      </c>
      <c r="AX221" s="13" t="s">
        <v>87</v>
      </c>
      <c r="AY221" s="158" t="s">
        <v>162</v>
      </c>
    </row>
    <row r="222" spans="2:65" s="13" customFormat="1">
      <c r="B222" s="157"/>
      <c r="D222" s="151" t="s">
        <v>172</v>
      </c>
      <c r="E222" s="158" t="s">
        <v>1</v>
      </c>
      <c r="F222" s="159" t="s">
        <v>554</v>
      </c>
      <c r="H222" s="160">
        <v>4</v>
      </c>
      <c r="I222" s="161"/>
      <c r="L222" s="157"/>
      <c r="M222" s="162"/>
      <c r="T222" s="163"/>
      <c r="AT222" s="158" t="s">
        <v>172</v>
      </c>
      <c r="AU222" s="158" t="s">
        <v>96</v>
      </c>
      <c r="AV222" s="13" t="s">
        <v>96</v>
      </c>
      <c r="AW222" s="13" t="s">
        <v>42</v>
      </c>
      <c r="AX222" s="13" t="s">
        <v>87</v>
      </c>
      <c r="AY222" s="158" t="s">
        <v>162</v>
      </c>
    </row>
    <row r="223" spans="2:65" s="13" customFormat="1">
      <c r="B223" s="157"/>
      <c r="D223" s="151" t="s">
        <v>172</v>
      </c>
      <c r="E223" s="158" t="s">
        <v>1</v>
      </c>
      <c r="F223" s="159" t="s">
        <v>555</v>
      </c>
      <c r="H223" s="160">
        <v>0</v>
      </c>
      <c r="I223" s="161"/>
      <c r="L223" s="157"/>
      <c r="M223" s="162"/>
      <c r="T223" s="163"/>
      <c r="AT223" s="158" t="s">
        <v>172</v>
      </c>
      <c r="AU223" s="158" t="s">
        <v>96</v>
      </c>
      <c r="AV223" s="13" t="s">
        <v>96</v>
      </c>
      <c r="AW223" s="13" t="s">
        <v>42</v>
      </c>
      <c r="AX223" s="13" t="s">
        <v>87</v>
      </c>
      <c r="AY223" s="158" t="s">
        <v>162</v>
      </c>
    </row>
    <row r="224" spans="2:65" s="13" customFormat="1">
      <c r="B224" s="157"/>
      <c r="D224" s="151" t="s">
        <v>172</v>
      </c>
      <c r="E224" s="158" t="s">
        <v>1</v>
      </c>
      <c r="F224" s="159" t="s">
        <v>556</v>
      </c>
      <c r="H224" s="160">
        <v>0</v>
      </c>
      <c r="I224" s="161"/>
      <c r="L224" s="157"/>
      <c r="M224" s="162"/>
      <c r="T224" s="163"/>
      <c r="AT224" s="158" t="s">
        <v>172</v>
      </c>
      <c r="AU224" s="158" t="s">
        <v>96</v>
      </c>
      <c r="AV224" s="13" t="s">
        <v>96</v>
      </c>
      <c r="AW224" s="13" t="s">
        <v>42</v>
      </c>
      <c r="AX224" s="13" t="s">
        <v>87</v>
      </c>
      <c r="AY224" s="158" t="s">
        <v>162</v>
      </c>
    </row>
    <row r="225" spans="2:65" s="13" customFormat="1">
      <c r="B225" s="157"/>
      <c r="D225" s="151" t="s">
        <v>172</v>
      </c>
      <c r="E225" s="158" t="s">
        <v>1</v>
      </c>
      <c r="F225" s="159" t="s">
        <v>557</v>
      </c>
      <c r="H225" s="160">
        <v>0</v>
      </c>
      <c r="I225" s="161"/>
      <c r="L225" s="157"/>
      <c r="M225" s="162"/>
      <c r="T225" s="163"/>
      <c r="AT225" s="158" t="s">
        <v>172</v>
      </c>
      <c r="AU225" s="158" t="s">
        <v>96</v>
      </c>
      <c r="AV225" s="13" t="s">
        <v>96</v>
      </c>
      <c r="AW225" s="13" t="s">
        <v>42</v>
      </c>
      <c r="AX225" s="13" t="s">
        <v>87</v>
      </c>
      <c r="AY225" s="158" t="s">
        <v>162</v>
      </c>
    </row>
    <row r="226" spans="2:65" s="12" customFormat="1">
      <c r="B226" s="150"/>
      <c r="D226" s="151" t="s">
        <v>172</v>
      </c>
      <c r="E226" s="152" t="s">
        <v>1</v>
      </c>
      <c r="F226" s="153" t="s">
        <v>558</v>
      </c>
      <c r="H226" s="152" t="s">
        <v>1</v>
      </c>
      <c r="I226" s="154"/>
      <c r="L226" s="150"/>
      <c r="M226" s="155"/>
      <c r="T226" s="156"/>
      <c r="AT226" s="152" t="s">
        <v>172</v>
      </c>
      <c r="AU226" s="152" t="s">
        <v>96</v>
      </c>
      <c r="AV226" s="12" t="s">
        <v>94</v>
      </c>
      <c r="AW226" s="12" t="s">
        <v>42</v>
      </c>
      <c r="AX226" s="12" t="s">
        <v>87</v>
      </c>
      <c r="AY226" s="152" t="s">
        <v>162</v>
      </c>
    </row>
    <row r="227" spans="2:65" s="14" customFormat="1">
      <c r="B227" s="164"/>
      <c r="D227" s="151" t="s">
        <v>172</v>
      </c>
      <c r="E227" s="165" t="s">
        <v>1</v>
      </c>
      <c r="F227" s="166" t="s">
        <v>178</v>
      </c>
      <c r="H227" s="167">
        <v>10</v>
      </c>
      <c r="I227" s="168"/>
      <c r="L227" s="164"/>
      <c r="M227" s="169"/>
      <c r="T227" s="170"/>
      <c r="AT227" s="165" t="s">
        <v>172</v>
      </c>
      <c r="AU227" s="165" t="s">
        <v>96</v>
      </c>
      <c r="AV227" s="14" t="s">
        <v>170</v>
      </c>
      <c r="AW227" s="14" t="s">
        <v>42</v>
      </c>
      <c r="AX227" s="14" t="s">
        <v>94</v>
      </c>
      <c r="AY227" s="165" t="s">
        <v>162</v>
      </c>
    </row>
    <row r="228" spans="2:65" s="1" customFormat="1" ht="16.5" customHeight="1">
      <c r="B228" s="33"/>
      <c r="C228" s="137" t="s">
        <v>559</v>
      </c>
      <c r="D228" s="137" t="s">
        <v>165</v>
      </c>
      <c r="E228" s="138" t="s">
        <v>560</v>
      </c>
      <c r="F228" s="139" t="s">
        <v>561</v>
      </c>
      <c r="G228" s="140" t="s">
        <v>491</v>
      </c>
      <c r="H228" s="141">
        <v>77</v>
      </c>
      <c r="I228" s="142"/>
      <c r="J228" s="143">
        <f>ROUND(I228*H228,2)</f>
        <v>0</v>
      </c>
      <c r="K228" s="139" t="s">
        <v>169</v>
      </c>
      <c r="L228" s="33"/>
      <c r="M228" s="144" t="s">
        <v>1</v>
      </c>
      <c r="N228" s="145" t="s">
        <v>52</v>
      </c>
      <c r="P228" s="146">
        <f>O228*H228</f>
        <v>0</v>
      </c>
      <c r="Q228" s="146">
        <v>3.6900000000000002E-2</v>
      </c>
      <c r="R228" s="146">
        <f>Q228*H228</f>
        <v>2.8413000000000004</v>
      </c>
      <c r="S228" s="146">
        <v>0</v>
      </c>
      <c r="T228" s="147">
        <f>S228*H228</f>
        <v>0</v>
      </c>
      <c r="AR228" s="148" t="s">
        <v>170</v>
      </c>
      <c r="AT228" s="148" t="s">
        <v>165</v>
      </c>
      <c r="AU228" s="148" t="s">
        <v>96</v>
      </c>
      <c r="AY228" s="17" t="s">
        <v>162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7" t="s">
        <v>94</v>
      </c>
      <c r="BK228" s="149">
        <f>ROUND(I228*H228,2)</f>
        <v>0</v>
      </c>
      <c r="BL228" s="17" t="s">
        <v>170</v>
      </c>
      <c r="BM228" s="148" t="s">
        <v>562</v>
      </c>
    </row>
    <row r="229" spans="2:65" s="13" customFormat="1">
      <c r="B229" s="157"/>
      <c r="D229" s="151" t="s">
        <v>172</v>
      </c>
      <c r="E229" s="158" t="s">
        <v>1</v>
      </c>
      <c r="F229" s="159" t="s">
        <v>563</v>
      </c>
      <c r="H229" s="160">
        <v>77</v>
      </c>
      <c r="I229" s="161"/>
      <c r="L229" s="157"/>
      <c r="M229" s="162"/>
      <c r="T229" s="163"/>
      <c r="AT229" s="158" t="s">
        <v>172</v>
      </c>
      <c r="AU229" s="158" t="s">
        <v>96</v>
      </c>
      <c r="AV229" s="13" t="s">
        <v>96</v>
      </c>
      <c r="AW229" s="13" t="s">
        <v>42</v>
      </c>
      <c r="AX229" s="13" t="s">
        <v>94</v>
      </c>
      <c r="AY229" s="158" t="s">
        <v>162</v>
      </c>
    </row>
    <row r="230" spans="2:65" s="1" customFormat="1" ht="21.75" customHeight="1">
      <c r="B230" s="33"/>
      <c r="C230" s="137" t="s">
        <v>564</v>
      </c>
      <c r="D230" s="137" t="s">
        <v>165</v>
      </c>
      <c r="E230" s="138" t="s">
        <v>565</v>
      </c>
      <c r="F230" s="139" t="s">
        <v>566</v>
      </c>
      <c r="G230" s="140" t="s">
        <v>507</v>
      </c>
      <c r="H230" s="141">
        <v>52.36</v>
      </c>
      <c r="I230" s="142"/>
      <c r="J230" s="143">
        <f>ROUND(I230*H230,2)</f>
        <v>0</v>
      </c>
      <c r="K230" s="139" t="s">
        <v>169</v>
      </c>
      <c r="L230" s="33"/>
      <c r="M230" s="144" t="s">
        <v>1</v>
      </c>
      <c r="N230" s="145" t="s">
        <v>52</v>
      </c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AR230" s="148" t="s">
        <v>170</v>
      </c>
      <c r="AT230" s="148" t="s">
        <v>165</v>
      </c>
      <c r="AU230" s="148" t="s">
        <v>96</v>
      </c>
      <c r="AY230" s="17" t="s">
        <v>162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7" t="s">
        <v>94</v>
      </c>
      <c r="BK230" s="149">
        <f>ROUND(I230*H230,2)</f>
        <v>0</v>
      </c>
      <c r="BL230" s="17" t="s">
        <v>170</v>
      </c>
      <c r="BM230" s="148" t="s">
        <v>567</v>
      </c>
    </row>
    <row r="231" spans="2:65" s="12" customFormat="1">
      <c r="B231" s="150"/>
      <c r="D231" s="151" t="s">
        <v>172</v>
      </c>
      <c r="E231" s="152" t="s">
        <v>1</v>
      </c>
      <c r="F231" s="153" t="s">
        <v>568</v>
      </c>
      <c r="H231" s="152" t="s">
        <v>1</v>
      </c>
      <c r="I231" s="154"/>
      <c r="L231" s="150"/>
      <c r="M231" s="155"/>
      <c r="T231" s="156"/>
      <c r="AT231" s="152" t="s">
        <v>172</v>
      </c>
      <c r="AU231" s="152" t="s">
        <v>96</v>
      </c>
      <c r="AV231" s="12" t="s">
        <v>94</v>
      </c>
      <c r="AW231" s="12" t="s">
        <v>42</v>
      </c>
      <c r="AX231" s="12" t="s">
        <v>87</v>
      </c>
      <c r="AY231" s="152" t="s">
        <v>162</v>
      </c>
    </row>
    <row r="232" spans="2:65" s="12" customFormat="1">
      <c r="B232" s="150"/>
      <c r="D232" s="151" t="s">
        <v>172</v>
      </c>
      <c r="E232" s="152" t="s">
        <v>1</v>
      </c>
      <c r="F232" s="153" t="s">
        <v>569</v>
      </c>
      <c r="H232" s="152" t="s">
        <v>1</v>
      </c>
      <c r="I232" s="154"/>
      <c r="L232" s="150"/>
      <c r="M232" s="155"/>
      <c r="T232" s="156"/>
      <c r="AT232" s="152" t="s">
        <v>172</v>
      </c>
      <c r="AU232" s="152" t="s">
        <v>96</v>
      </c>
      <c r="AV232" s="12" t="s">
        <v>94</v>
      </c>
      <c r="AW232" s="12" t="s">
        <v>42</v>
      </c>
      <c r="AX232" s="12" t="s">
        <v>87</v>
      </c>
      <c r="AY232" s="152" t="s">
        <v>162</v>
      </c>
    </row>
    <row r="233" spans="2:65" s="13" customFormat="1">
      <c r="B233" s="157"/>
      <c r="D233" s="151" t="s">
        <v>172</v>
      </c>
      <c r="E233" s="158" t="s">
        <v>1</v>
      </c>
      <c r="F233" s="159" t="s">
        <v>570</v>
      </c>
      <c r="H233" s="160">
        <v>52.36</v>
      </c>
      <c r="I233" s="161"/>
      <c r="L233" s="157"/>
      <c r="M233" s="162"/>
      <c r="T233" s="163"/>
      <c r="AT233" s="158" t="s">
        <v>172</v>
      </c>
      <c r="AU233" s="158" t="s">
        <v>96</v>
      </c>
      <c r="AV233" s="13" t="s">
        <v>96</v>
      </c>
      <c r="AW233" s="13" t="s">
        <v>42</v>
      </c>
      <c r="AX233" s="13" t="s">
        <v>87</v>
      </c>
      <c r="AY233" s="158" t="s">
        <v>162</v>
      </c>
    </row>
    <row r="234" spans="2:65" s="14" customFormat="1">
      <c r="B234" s="164"/>
      <c r="D234" s="151" t="s">
        <v>172</v>
      </c>
      <c r="E234" s="165" t="s">
        <v>399</v>
      </c>
      <c r="F234" s="166" t="s">
        <v>571</v>
      </c>
      <c r="H234" s="167">
        <v>52.36</v>
      </c>
      <c r="I234" s="168"/>
      <c r="L234" s="164"/>
      <c r="M234" s="169"/>
      <c r="T234" s="170"/>
      <c r="AT234" s="165" t="s">
        <v>172</v>
      </c>
      <c r="AU234" s="165" t="s">
        <v>96</v>
      </c>
      <c r="AV234" s="14" t="s">
        <v>170</v>
      </c>
      <c r="AW234" s="14" t="s">
        <v>42</v>
      </c>
      <c r="AX234" s="14" t="s">
        <v>94</v>
      </c>
      <c r="AY234" s="165" t="s">
        <v>162</v>
      </c>
    </row>
    <row r="235" spans="2:65" s="1" customFormat="1" ht="16.5" customHeight="1">
      <c r="B235" s="33"/>
      <c r="C235" s="137" t="s">
        <v>8</v>
      </c>
      <c r="D235" s="137" t="s">
        <v>165</v>
      </c>
      <c r="E235" s="138" t="s">
        <v>572</v>
      </c>
      <c r="F235" s="139" t="s">
        <v>573</v>
      </c>
      <c r="G235" s="140" t="s">
        <v>507</v>
      </c>
      <c r="H235" s="141">
        <v>52.36</v>
      </c>
      <c r="I235" s="142"/>
      <c r="J235" s="143">
        <f>ROUND(I235*H235,2)</f>
        <v>0</v>
      </c>
      <c r="K235" s="139" t="s">
        <v>169</v>
      </c>
      <c r="L235" s="33"/>
      <c r="M235" s="144" t="s">
        <v>1</v>
      </c>
      <c r="N235" s="145" t="s">
        <v>52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170</v>
      </c>
      <c r="AT235" s="148" t="s">
        <v>165</v>
      </c>
      <c r="AU235" s="148" t="s">
        <v>96</v>
      </c>
      <c r="AY235" s="17" t="s">
        <v>162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7" t="s">
        <v>94</v>
      </c>
      <c r="BK235" s="149">
        <f>ROUND(I235*H235,2)</f>
        <v>0</v>
      </c>
      <c r="BL235" s="17" t="s">
        <v>170</v>
      </c>
      <c r="BM235" s="148" t="s">
        <v>574</v>
      </c>
    </row>
    <row r="236" spans="2:65" s="12" customFormat="1">
      <c r="B236" s="150"/>
      <c r="D236" s="151" t="s">
        <v>172</v>
      </c>
      <c r="E236" s="152" t="s">
        <v>1</v>
      </c>
      <c r="F236" s="153" t="s">
        <v>575</v>
      </c>
      <c r="H236" s="152" t="s">
        <v>1</v>
      </c>
      <c r="I236" s="154"/>
      <c r="L236" s="150"/>
      <c r="M236" s="155"/>
      <c r="T236" s="156"/>
      <c r="AT236" s="152" t="s">
        <v>172</v>
      </c>
      <c r="AU236" s="152" t="s">
        <v>96</v>
      </c>
      <c r="AV236" s="12" t="s">
        <v>94</v>
      </c>
      <c r="AW236" s="12" t="s">
        <v>42</v>
      </c>
      <c r="AX236" s="12" t="s">
        <v>87</v>
      </c>
      <c r="AY236" s="152" t="s">
        <v>162</v>
      </c>
    </row>
    <row r="237" spans="2:65" s="13" customFormat="1">
      <c r="B237" s="157"/>
      <c r="D237" s="151" t="s">
        <v>172</v>
      </c>
      <c r="E237" s="158" t="s">
        <v>1</v>
      </c>
      <c r="F237" s="159" t="s">
        <v>399</v>
      </c>
      <c r="H237" s="160">
        <v>52.36</v>
      </c>
      <c r="I237" s="161"/>
      <c r="L237" s="157"/>
      <c r="M237" s="162"/>
      <c r="T237" s="163"/>
      <c r="AT237" s="158" t="s">
        <v>172</v>
      </c>
      <c r="AU237" s="158" t="s">
        <v>96</v>
      </c>
      <c r="AV237" s="13" t="s">
        <v>96</v>
      </c>
      <c r="AW237" s="13" t="s">
        <v>42</v>
      </c>
      <c r="AX237" s="13" t="s">
        <v>94</v>
      </c>
      <c r="AY237" s="158" t="s">
        <v>162</v>
      </c>
    </row>
    <row r="238" spans="2:65" s="1" customFormat="1" ht="16.5" customHeight="1">
      <c r="B238" s="33"/>
      <c r="C238" s="137" t="s">
        <v>576</v>
      </c>
      <c r="D238" s="137" t="s">
        <v>165</v>
      </c>
      <c r="E238" s="138" t="s">
        <v>577</v>
      </c>
      <c r="F238" s="139" t="s">
        <v>578</v>
      </c>
      <c r="G238" s="140" t="s">
        <v>507</v>
      </c>
      <c r="H238" s="141">
        <v>33.264000000000003</v>
      </c>
      <c r="I238" s="142"/>
      <c r="J238" s="143">
        <f>ROUND(I238*H238,2)</f>
        <v>0</v>
      </c>
      <c r="K238" s="139" t="s">
        <v>169</v>
      </c>
      <c r="L238" s="33"/>
      <c r="M238" s="144" t="s">
        <v>1</v>
      </c>
      <c r="N238" s="145" t="s">
        <v>52</v>
      </c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AR238" s="148" t="s">
        <v>170</v>
      </c>
      <c r="AT238" s="148" t="s">
        <v>165</v>
      </c>
      <c r="AU238" s="148" t="s">
        <v>96</v>
      </c>
      <c r="AY238" s="17" t="s">
        <v>162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7" t="s">
        <v>94</v>
      </c>
      <c r="BK238" s="149">
        <f>ROUND(I238*H238,2)</f>
        <v>0</v>
      </c>
      <c r="BL238" s="17" t="s">
        <v>170</v>
      </c>
      <c r="BM238" s="148" t="s">
        <v>579</v>
      </c>
    </row>
    <row r="239" spans="2:65" s="12" customFormat="1">
      <c r="B239" s="150"/>
      <c r="D239" s="151" t="s">
        <v>172</v>
      </c>
      <c r="E239" s="152" t="s">
        <v>1</v>
      </c>
      <c r="F239" s="153" t="s">
        <v>580</v>
      </c>
      <c r="H239" s="152" t="s">
        <v>1</v>
      </c>
      <c r="I239" s="154"/>
      <c r="L239" s="150"/>
      <c r="M239" s="155"/>
      <c r="T239" s="156"/>
      <c r="AT239" s="152" t="s">
        <v>172</v>
      </c>
      <c r="AU239" s="152" t="s">
        <v>96</v>
      </c>
      <c r="AV239" s="12" t="s">
        <v>94</v>
      </c>
      <c r="AW239" s="12" t="s">
        <v>42</v>
      </c>
      <c r="AX239" s="12" t="s">
        <v>87</v>
      </c>
      <c r="AY239" s="152" t="s">
        <v>162</v>
      </c>
    </row>
    <row r="240" spans="2:65" s="12" customFormat="1">
      <c r="B240" s="150"/>
      <c r="D240" s="151" t="s">
        <v>172</v>
      </c>
      <c r="E240" s="152" t="s">
        <v>1</v>
      </c>
      <c r="F240" s="153" t="s">
        <v>581</v>
      </c>
      <c r="H240" s="152" t="s">
        <v>1</v>
      </c>
      <c r="I240" s="154"/>
      <c r="L240" s="150"/>
      <c r="M240" s="155"/>
      <c r="T240" s="156"/>
      <c r="AT240" s="152" t="s">
        <v>172</v>
      </c>
      <c r="AU240" s="152" t="s">
        <v>96</v>
      </c>
      <c r="AV240" s="12" t="s">
        <v>94</v>
      </c>
      <c r="AW240" s="12" t="s">
        <v>42</v>
      </c>
      <c r="AX240" s="12" t="s">
        <v>87</v>
      </c>
      <c r="AY240" s="152" t="s">
        <v>162</v>
      </c>
    </row>
    <row r="241" spans="2:65" s="13" customFormat="1">
      <c r="B241" s="157"/>
      <c r="D241" s="151" t="s">
        <v>172</v>
      </c>
      <c r="E241" s="158" t="s">
        <v>1</v>
      </c>
      <c r="F241" s="159" t="s">
        <v>399</v>
      </c>
      <c r="H241" s="160">
        <v>52.36</v>
      </c>
      <c r="I241" s="161"/>
      <c r="L241" s="157"/>
      <c r="M241" s="162"/>
      <c r="T241" s="163"/>
      <c r="AT241" s="158" t="s">
        <v>172</v>
      </c>
      <c r="AU241" s="158" t="s">
        <v>96</v>
      </c>
      <c r="AV241" s="13" t="s">
        <v>96</v>
      </c>
      <c r="AW241" s="13" t="s">
        <v>42</v>
      </c>
      <c r="AX241" s="13" t="s">
        <v>87</v>
      </c>
      <c r="AY241" s="158" t="s">
        <v>162</v>
      </c>
    </row>
    <row r="242" spans="2:65" s="12" customFormat="1">
      <c r="B242" s="150"/>
      <c r="D242" s="151" t="s">
        <v>172</v>
      </c>
      <c r="E242" s="152" t="s">
        <v>1</v>
      </c>
      <c r="F242" s="153" t="s">
        <v>582</v>
      </c>
      <c r="H242" s="152" t="s">
        <v>1</v>
      </c>
      <c r="I242" s="154"/>
      <c r="L242" s="150"/>
      <c r="M242" s="155"/>
      <c r="T242" s="156"/>
      <c r="AT242" s="152" t="s">
        <v>172</v>
      </c>
      <c r="AU242" s="152" t="s">
        <v>96</v>
      </c>
      <c r="AV242" s="12" t="s">
        <v>94</v>
      </c>
      <c r="AW242" s="12" t="s">
        <v>42</v>
      </c>
      <c r="AX242" s="12" t="s">
        <v>87</v>
      </c>
      <c r="AY242" s="152" t="s">
        <v>162</v>
      </c>
    </row>
    <row r="243" spans="2:65" s="13" customFormat="1">
      <c r="B243" s="157"/>
      <c r="D243" s="151" t="s">
        <v>172</v>
      </c>
      <c r="E243" s="158" t="s">
        <v>1</v>
      </c>
      <c r="F243" s="159" t="s">
        <v>583</v>
      </c>
      <c r="H243" s="160">
        <v>-19.096</v>
      </c>
      <c r="I243" s="161"/>
      <c r="L243" s="157"/>
      <c r="M243" s="162"/>
      <c r="T243" s="163"/>
      <c r="AT243" s="158" t="s">
        <v>172</v>
      </c>
      <c r="AU243" s="158" t="s">
        <v>96</v>
      </c>
      <c r="AV243" s="13" t="s">
        <v>96</v>
      </c>
      <c r="AW243" s="13" t="s">
        <v>42</v>
      </c>
      <c r="AX243" s="13" t="s">
        <v>87</v>
      </c>
      <c r="AY243" s="158" t="s">
        <v>162</v>
      </c>
    </row>
    <row r="244" spans="2:65" s="15" customFormat="1">
      <c r="B244" s="171"/>
      <c r="D244" s="151" t="s">
        <v>172</v>
      </c>
      <c r="E244" s="172" t="s">
        <v>436</v>
      </c>
      <c r="F244" s="173" t="s">
        <v>220</v>
      </c>
      <c r="H244" s="174">
        <v>33.264000000000003</v>
      </c>
      <c r="I244" s="175"/>
      <c r="L244" s="171"/>
      <c r="M244" s="176"/>
      <c r="T244" s="177"/>
      <c r="AT244" s="172" t="s">
        <v>172</v>
      </c>
      <c r="AU244" s="172" t="s">
        <v>96</v>
      </c>
      <c r="AV244" s="15" t="s">
        <v>186</v>
      </c>
      <c r="AW244" s="15" t="s">
        <v>42</v>
      </c>
      <c r="AX244" s="15" t="s">
        <v>87</v>
      </c>
      <c r="AY244" s="172" t="s">
        <v>162</v>
      </c>
    </row>
    <row r="245" spans="2:65" s="14" customFormat="1">
      <c r="B245" s="164"/>
      <c r="D245" s="151" t="s">
        <v>172</v>
      </c>
      <c r="E245" s="165" t="s">
        <v>1</v>
      </c>
      <c r="F245" s="166" t="s">
        <v>178</v>
      </c>
      <c r="H245" s="167">
        <v>33.264000000000003</v>
      </c>
      <c r="I245" s="168"/>
      <c r="L245" s="164"/>
      <c r="M245" s="169"/>
      <c r="T245" s="170"/>
      <c r="AT245" s="165" t="s">
        <v>172</v>
      </c>
      <c r="AU245" s="165" t="s">
        <v>96</v>
      </c>
      <c r="AV245" s="14" t="s">
        <v>170</v>
      </c>
      <c r="AW245" s="14" t="s">
        <v>42</v>
      </c>
      <c r="AX245" s="14" t="s">
        <v>94</v>
      </c>
      <c r="AY245" s="165" t="s">
        <v>162</v>
      </c>
    </row>
    <row r="246" spans="2:65" s="1" customFormat="1" ht="16.5" customHeight="1">
      <c r="B246" s="33"/>
      <c r="C246" s="185" t="s">
        <v>584</v>
      </c>
      <c r="D246" s="185" t="s">
        <v>585</v>
      </c>
      <c r="E246" s="186" t="s">
        <v>586</v>
      </c>
      <c r="F246" s="187" t="s">
        <v>587</v>
      </c>
      <c r="G246" s="188" t="s">
        <v>189</v>
      </c>
      <c r="H246" s="189">
        <v>71.215000000000003</v>
      </c>
      <c r="I246" s="190"/>
      <c r="J246" s="191">
        <f>ROUND(I246*H246,2)</f>
        <v>0</v>
      </c>
      <c r="K246" s="187" t="s">
        <v>169</v>
      </c>
      <c r="L246" s="192"/>
      <c r="M246" s="193" t="s">
        <v>1</v>
      </c>
      <c r="N246" s="194" t="s">
        <v>52</v>
      </c>
      <c r="P246" s="146">
        <f>O246*H246</f>
        <v>0</v>
      </c>
      <c r="Q246" s="146">
        <v>1</v>
      </c>
      <c r="R246" s="146">
        <f>Q246*H246</f>
        <v>71.215000000000003</v>
      </c>
      <c r="S246" s="146">
        <v>0</v>
      </c>
      <c r="T246" s="147">
        <f>S246*H246</f>
        <v>0</v>
      </c>
      <c r="AR246" s="148" t="s">
        <v>211</v>
      </c>
      <c r="AT246" s="148" t="s">
        <v>585</v>
      </c>
      <c r="AU246" s="148" t="s">
        <v>96</v>
      </c>
      <c r="AY246" s="17" t="s">
        <v>162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7" t="s">
        <v>94</v>
      </c>
      <c r="BK246" s="149">
        <f>ROUND(I246*H246,2)</f>
        <v>0</v>
      </c>
      <c r="BL246" s="17" t="s">
        <v>170</v>
      </c>
      <c r="BM246" s="148" t="s">
        <v>588</v>
      </c>
    </row>
    <row r="247" spans="2:65" s="12" customFormat="1">
      <c r="B247" s="150"/>
      <c r="D247" s="151" t="s">
        <v>172</v>
      </c>
      <c r="E247" s="152" t="s">
        <v>1</v>
      </c>
      <c r="F247" s="153" t="s">
        <v>589</v>
      </c>
      <c r="H247" s="152" t="s">
        <v>1</v>
      </c>
      <c r="I247" s="154"/>
      <c r="L247" s="150"/>
      <c r="M247" s="155"/>
      <c r="T247" s="156"/>
      <c r="AT247" s="152" t="s">
        <v>172</v>
      </c>
      <c r="AU247" s="152" t="s">
        <v>96</v>
      </c>
      <c r="AV247" s="12" t="s">
        <v>94</v>
      </c>
      <c r="AW247" s="12" t="s">
        <v>42</v>
      </c>
      <c r="AX247" s="12" t="s">
        <v>87</v>
      </c>
      <c r="AY247" s="152" t="s">
        <v>162</v>
      </c>
    </row>
    <row r="248" spans="2:65" s="13" customFormat="1">
      <c r="B248" s="157"/>
      <c r="D248" s="151" t="s">
        <v>172</v>
      </c>
      <c r="E248" s="158" t="s">
        <v>1</v>
      </c>
      <c r="F248" s="159" t="s">
        <v>590</v>
      </c>
      <c r="H248" s="160">
        <v>71.215000000000003</v>
      </c>
      <c r="I248" s="161"/>
      <c r="L248" s="157"/>
      <c r="M248" s="162"/>
      <c r="T248" s="163"/>
      <c r="AT248" s="158" t="s">
        <v>172</v>
      </c>
      <c r="AU248" s="158" t="s">
        <v>96</v>
      </c>
      <c r="AV248" s="13" t="s">
        <v>96</v>
      </c>
      <c r="AW248" s="13" t="s">
        <v>42</v>
      </c>
      <c r="AX248" s="13" t="s">
        <v>94</v>
      </c>
      <c r="AY248" s="158" t="s">
        <v>162</v>
      </c>
    </row>
    <row r="249" spans="2:65" s="1" customFormat="1" ht="16.5" customHeight="1">
      <c r="B249" s="33"/>
      <c r="C249" s="137" t="s">
        <v>361</v>
      </c>
      <c r="D249" s="137" t="s">
        <v>165</v>
      </c>
      <c r="E249" s="138" t="s">
        <v>591</v>
      </c>
      <c r="F249" s="139" t="s">
        <v>592</v>
      </c>
      <c r="G249" s="140" t="s">
        <v>507</v>
      </c>
      <c r="H249" s="141">
        <v>12.204000000000001</v>
      </c>
      <c r="I249" s="142"/>
      <c r="J249" s="143">
        <f>ROUND(I249*H249,2)</f>
        <v>0</v>
      </c>
      <c r="K249" s="139" t="s">
        <v>169</v>
      </c>
      <c r="L249" s="33"/>
      <c r="M249" s="144" t="s">
        <v>1</v>
      </c>
      <c r="N249" s="145" t="s">
        <v>52</v>
      </c>
      <c r="P249" s="146">
        <f>O249*H249</f>
        <v>0</v>
      </c>
      <c r="Q249" s="146">
        <v>0</v>
      </c>
      <c r="R249" s="146">
        <f>Q249*H249</f>
        <v>0</v>
      </c>
      <c r="S249" s="146">
        <v>0</v>
      </c>
      <c r="T249" s="147">
        <f>S249*H249</f>
        <v>0</v>
      </c>
      <c r="AR249" s="148" t="s">
        <v>170</v>
      </c>
      <c r="AT249" s="148" t="s">
        <v>165</v>
      </c>
      <c r="AU249" s="148" t="s">
        <v>96</v>
      </c>
      <c r="AY249" s="17" t="s">
        <v>162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7" t="s">
        <v>94</v>
      </c>
      <c r="BK249" s="149">
        <f>ROUND(I249*H249,2)</f>
        <v>0</v>
      </c>
      <c r="BL249" s="17" t="s">
        <v>170</v>
      </c>
      <c r="BM249" s="148" t="s">
        <v>593</v>
      </c>
    </row>
    <row r="250" spans="2:65" s="12" customFormat="1">
      <c r="B250" s="150"/>
      <c r="D250" s="151" t="s">
        <v>172</v>
      </c>
      <c r="E250" s="152" t="s">
        <v>1</v>
      </c>
      <c r="F250" s="153" t="s">
        <v>594</v>
      </c>
      <c r="H250" s="152" t="s">
        <v>1</v>
      </c>
      <c r="I250" s="154"/>
      <c r="L250" s="150"/>
      <c r="M250" s="155"/>
      <c r="T250" s="156"/>
      <c r="AT250" s="152" t="s">
        <v>172</v>
      </c>
      <c r="AU250" s="152" t="s">
        <v>96</v>
      </c>
      <c r="AV250" s="12" t="s">
        <v>94</v>
      </c>
      <c r="AW250" s="12" t="s">
        <v>42</v>
      </c>
      <c r="AX250" s="12" t="s">
        <v>87</v>
      </c>
      <c r="AY250" s="152" t="s">
        <v>162</v>
      </c>
    </row>
    <row r="251" spans="2:65" s="13" customFormat="1">
      <c r="B251" s="157"/>
      <c r="D251" s="151" t="s">
        <v>172</v>
      </c>
      <c r="E251" s="158" t="s">
        <v>1</v>
      </c>
      <c r="F251" s="159" t="s">
        <v>595</v>
      </c>
      <c r="H251" s="160">
        <v>12.936</v>
      </c>
      <c r="I251" s="161"/>
      <c r="L251" s="157"/>
      <c r="M251" s="162"/>
      <c r="T251" s="163"/>
      <c r="AT251" s="158" t="s">
        <v>172</v>
      </c>
      <c r="AU251" s="158" t="s">
        <v>96</v>
      </c>
      <c r="AV251" s="13" t="s">
        <v>96</v>
      </c>
      <c r="AW251" s="13" t="s">
        <v>42</v>
      </c>
      <c r="AX251" s="13" t="s">
        <v>87</v>
      </c>
      <c r="AY251" s="158" t="s">
        <v>162</v>
      </c>
    </row>
    <row r="252" spans="2:65" s="13" customFormat="1">
      <c r="B252" s="157"/>
      <c r="D252" s="151" t="s">
        <v>172</v>
      </c>
      <c r="E252" s="158" t="s">
        <v>1</v>
      </c>
      <c r="F252" s="159" t="s">
        <v>596</v>
      </c>
      <c r="H252" s="160">
        <v>-0.73199999999999998</v>
      </c>
      <c r="I252" s="161"/>
      <c r="L252" s="157"/>
      <c r="M252" s="162"/>
      <c r="T252" s="163"/>
      <c r="AT252" s="158" t="s">
        <v>172</v>
      </c>
      <c r="AU252" s="158" t="s">
        <v>96</v>
      </c>
      <c r="AV252" s="13" t="s">
        <v>96</v>
      </c>
      <c r="AW252" s="13" t="s">
        <v>42</v>
      </c>
      <c r="AX252" s="13" t="s">
        <v>87</v>
      </c>
      <c r="AY252" s="158" t="s">
        <v>162</v>
      </c>
    </row>
    <row r="253" spans="2:65" s="15" customFormat="1">
      <c r="B253" s="171"/>
      <c r="D253" s="151" t="s">
        <v>172</v>
      </c>
      <c r="E253" s="172" t="s">
        <v>364</v>
      </c>
      <c r="F253" s="173" t="s">
        <v>220</v>
      </c>
      <c r="H253" s="174">
        <v>12.204000000000001</v>
      </c>
      <c r="I253" s="175"/>
      <c r="L253" s="171"/>
      <c r="M253" s="176"/>
      <c r="T253" s="177"/>
      <c r="AT253" s="172" t="s">
        <v>172</v>
      </c>
      <c r="AU253" s="172" t="s">
        <v>96</v>
      </c>
      <c r="AV253" s="15" t="s">
        <v>186</v>
      </c>
      <c r="AW253" s="15" t="s">
        <v>42</v>
      </c>
      <c r="AX253" s="15" t="s">
        <v>94</v>
      </c>
      <c r="AY253" s="172" t="s">
        <v>162</v>
      </c>
    </row>
    <row r="254" spans="2:65" s="1" customFormat="1" ht="16.5" customHeight="1">
      <c r="B254" s="33"/>
      <c r="C254" s="185" t="s">
        <v>597</v>
      </c>
      <c r="D254" s="185" t="s">
        <v>585</v>
      </c>
      <c r="E254" s="186" t="s">
        <v>598</v>
      </c>
      <c r="F254" s="187" t="s">
        <v>599</v>
      </c>
      <c r="G254" s="188" t="s">
        <v>189</v>
      </c>
      <c r="H254" s="189">
        <v>23.241</v>
      </c>
      <c r="I254" s="190"/>
      <c r="J254" s="191">
        <f>ROUND(I254*H254,2)</f>
        <v>0</v>
      </c>
      <c r="K254" s="187" t="s">
        <v>169</v>
      </c>
      <c r="L254" s="192"/>
      <c r="M254" s="193" t="s">
        <v>1</v>
      </c>
      <c r="N254" s="194" t="s">
        <v>52</v>
      </c>
      <c r="P254" s="146">
        <f>O254*H254</f>
        <v>0</v>
      </c>
      <c r="Q254" s="146">
        <v>1</v>
      </c>
      <c r="R254" s="146">
        <f>Q254*H254</f>
        <v>23.241</v>
      </c>
      <c r="S254" s="146">
        <v>0</v>
      </c>
      <c r="T254" s="147">
        <f>S254*H254</f>
        <v>0</v>
      </c>
      <c r="AR254" s="148" t="s">
        <v>211</v>
      </c>
      <c r="AT254" s="148" t="s">
        <v>585</v>
      </c>
      <c r="AU254" s="148" t="s">
        <v>96</v>
      </c>
      <c r="AY254" s="17" t="s">
        <v>162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7" t="s">
        <v>94</v>
      </c>
      <c r="BK254" s="149">
        <f>ROUND(I254*H254,2)</f>
        <v>0</v>
      </c>
      <c r="BL254" s="17" t="s">
        <v>170</v>
      </c>
      <c r="BM254" s="148" t="s">
        <v>600</v>
      </c>
    </row>
    <row r="255" spans="2:65" s="13" customFormat="1">
      <c r="B255" s="157"/>
      <c r="D255" s="151" t="s">
        <v>172</v>
      </c>
      <c r="E255" s="158" t="s">
        <v>1</v>
      </c>
      <c r="F255" s="159" t="s">
        <v>601</v>
      </c>
      <c r="H255" s="160">
        <v>23.241</v>
      </c>
      <c r="I255" s="161"/>
      <c r="L255" s="157"/>
      <c r="M255" s="162"/>
      <c r="T255" s="163"/>
      <c r="AT255" s="158" t="s">
        <v>172</v>
      </c>
      <c r="AU255" s="158" t="s">
        <v>96</v>
      </c>
      <c r="AV255" s="13" t="s">
        <v>96</v>
      </c>
      <c r="AW255" s="13" t="s">
        <v>42</v>
      </c>
      <c r="AX255" s="13" t="s">
        <v>94</v>
      </c>
      <c r="AY255" s="158" t="s">
        <v>162</v>
      </c>
    </row>
    <row r="256" spans="2:65" s="1" customFormat="1" ht="21.75" customHeight="1">
      <c r="B256" s="33"/>
      <c r="C256" s="137" t="s">
        <v>602</v>
      </c>
      <c r="D256" s="137" t="s">
        <v>165</v>
      </c>
      <c r="E256" s="138" t="s">
        <v>603</v>
      </c>
      <c r="F256" s="139" t="s">
        <v>604</v>
      </c>
      <c r="G256" s="140" t="s">
        <v>507</v>
      </c>
      <c r="H256" s="141">
        <v>16.38</v>
      </c>
      <c r="I256" s="142"/>
      <c r="J256" s="143">
        <f>ROUND(I256*H256,2)</f>
        <v>0</v>
      </c>
      <c r="K256" s="139" t="s">
        <v>169</v>
      </c>
      <c r="L256" s="33"/>
      <c r="M256" s="144" t="s">
        <v>1</v>
      </c>
      <c r="N256" s="145" t="s">
        <v>52</v>
      </c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AR256" s="148" t="s">
        <v>170</v>
      </c>
      <c r="AT256" s="148" t="s">
        <v>165</v>
      </c>
      <c r="AU256" s="148" t="s">
        <v>96</v>
      </c>
      <c r="AY256" s="17" t="s">
        <v>162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7" t="s">
        <v>94</v>
      </c>
      <c r="BK256" s="149">
        <f>ROUND(I256*H256,2)</f>
        <v>0</v>
      </c>
      <c r="BL256" s="17" t="s">
        <v>170</v>
      </c>
      <c r="BM256" s="148" t="s">
        <v>605</v>
      </c>
    </row>
    <row r="257" spans="2:65" s="12" customFormat="1">
      <c r="B257" s="150"/>
      <c r="D257" s="151" t="s">
        <v>172</v>
      </c>
      <c r="E257" s="152" t="s">
        <v>1</v>
      </c>
      <c r="F257" s="153" t="s">
        <v>606</v>
      </c>
      <c r="H257" s="152" t="s">
        <v>1</v>
      </c>
      <c r="I257" s="154"/>
      <c r="L257" s="150"/>
      <c r="M257" s="155"/>
      <c r="T257" s="156"/>
      <c r="AT257" s="152" t="s">
        <v>172</v>
      </c>
      <c r="AU257" s="152" t="s">
        <v>96</v>
      </c>
      <c r="AV257" s="12" t="s">
        <v>94</v>
      </c>
      <c r="AW257" s="12" t="s">
        <v>42</v>
      </c>
      <c r="AX257" s="12" t="s">
        <v>87</v>
      </c>
      <c r="AY257" s="152" t="s">
        <v>162</v>
      </c>
    </row>
    <row r="258" spans="2:65" s="12" customFormat="1">
      <c r="B258" s="150"/>
      <c r="D258" s="151" t="s">
        <v>172</v>
      </c>
      <c r="E258" s="152" t="s">
        <v>1</v>
      </c>
      <c r="F258" s="153" t="s">
        <v>607</v>
      </c>
      <c r="H258" s="152" t="s">
        <v>1</v>
      </c>
      <c r="I258" s="154"/>
      <c r="L258" s="150"/>
      <c r="M258" s="155"/>
      <c r="T258" s="156"/>
      <c r="AT258" s="152" t="s">
        <v>172</v>
      </c>
      <c r="AU258" s="152" t="s">
        <v>96</v>
      </c>
      <c r="AV258" s="12" t="s">
        <v>94</v>
      </c>
      <c r="AW258" s="12" t="s">
        <v>42</v>
      </c>
      <c r="AX258" s="12" t="s">
        <v>87</v>
      </c>
      <c r="AY258" s="152" t="s">
        <v>162</v>
      </c>
    </row>
    <row r="259" spans="2:65" s="13" customFormat="1">
      <c r="B259" s="157"/>
      <c r="D259" s="151" t="s">
        <v>172</v>
      </c>
      <c r="E259" s="158" t="s">
        <v>1</v>
      </c>
      <c r="F259" s="159" t="s">
        <v>608</v>
      </c>
      <c r="H259" s="160">
        <v>16.38</v>
      </c>
      <c r="I259" s="161"/>
      <c r="L259" s="157"/>
      <c r="M259" s="162"/>
      <c r="T259" s="163"/>
      <c r="AT259" s="158" t="s">
        <v>172</v>
      </c>
      <c r="AU259" s="158" t="s">
        <v>96</v>
      </c>
      <c r="AV259" s="13" t="s">
        <v>96</v>
      </c>
      <c r="AW259" s="13" t="s">
        <v>42</v>
      </c>
      <c r="AX259" s="13" t="s">
        <v>87</v>
      </c>
      <c r="AY259" s="158" t="s">
        <v>162</v>
      </c>
    </row>
    <row r="260" spans="2:65" s="15" customFormat="1">
      <c r="B260" s="171"/>
      <c r="D260" s="151" t="s">
        <v>172</v>
      </c>
      <c r="E260" s="172" t="s">
        <v>395</v>
      </c>
      <c r="F260" s="173" t="s">
        <v>220</v>
      </c>
      <c r="H260" s="174">
        <v>16.38</v>
      </c>
      <c r="I260" s="175"/>
      <c r="L260" s="171"/>
      <c r="M260" s="176"/>
      <c r="T260" s="177"/>
      <c r="AT260" s="172" t="s">
        <v>172</v>
      </c>
      <c r="AU260" s="172" t="s">
        <v>96</v>
      </c>
      <c r="AV260" s="15" t="s">
        <v>186</v>
      </c>
      <c r="AW260" s="15" t="s">
        <v>42</v>
      </c>
      <c r="AX260" s="15" t="s">
        <v>94</v>
      </c>
      <c r="AY260" s="172" t="s">
        <v>162</v>
      </c>
    </row>
    <row r="261" spans="2:65" s="1" customFormat="1" ht="21.75" customHeight="1">
      <c r="B261" s="33"/>
      <c r="C261" s="137" t="s">
        <v>7</v>
      </c>
      <c r="D261" s="137" t="s">
        <v>165</v>
      </c>
      <c r="E261" s="138" t="s">
        <v>609</v>
      </c>
      <c r="F261" s="139" t="s">
        <v>610</v>
      </c>
      <c r="G261" s="140" t="s">
        <v>507</v>
      </c>
      <c r="H261" s="141">
        <v>7.02</v>
      </c>
      <c r="I261" s="142"/>
      <c r="J261" s="143">
        <f>ROUND(I261*H261,2)</f>
        <v>0</v>
      </c>
      <c r="K261" s="139" t="s">
        <v>169</v>
      </c>
      <c r="L261" s="33"/>
      <c r="M261" s="144" t="s">
        <v>1</v>
      </c>
      <c r="N261" s="145" t="s">
        <v>52</v>
      </c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AR261" s="148" t="s">
        <v>170</v>
      </c>
      <c r="AT261" s="148" t="s">
        <v>165</v>
      </c>
      <c r="AU261" s="148" t="s">
        <v>96</v>
      </c>
      <c r="AY261" s="17" t="s">
        <v>162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94</v>
      </c>
      <c r="BK261" s="149">
        <f>ROUND(I261*H261,2)</f>
        <v>0</v>
      </c>
      <c r="BL261" s="17" t="s">
        <v>170</v>
      </c>
      <c r="BM261" s="148" t="s">
        <v>611</v>
      </c>
    </row>
    <row r="262" spans="2:65" s="12" customFormat="1">
      <c r="B262" s="150"/>
      <c r="D262" s="151" t="s">
        <v>172</v>
      </c>
      <c r="E262" s="152" t="s">
        <v>1</v>
      </c>
      <c r="F262" s="153" t="s">
        <v>612</v>
      </c>
      <c r="H262" s="152" t="s">
        <v>1</v>
      </c>
      <c r="I262" s="154"/>
      <c r="L262" s="150"/>
      <c r="M262" s="155"/>
      <c r="T262" s="156"/>
      <c r="AT262" s="152" t="s">
        <v>172</v>
      </c>
      <c r="AU262" s="152" t="s">
        <v>96</v>
      </c>
      <c r="AV262" s="12" t="s">
        <v>94</v>
      </c>
      <c r="AW262" s="12" t="s">
        <v>42</v>
      </c>
      <c r="AX262" s="12" t="s">
        <v>87</v>
      </c>
      <c r="AY262" s="152" t="s">
        <v>162</v>
      </c>
    </row>
    <row r="263" spans="2:65" s="12" customFormat="1">
      <c r="B263" s="150"/>
      <c r="D263" s="151" t="s">
        <v>172</v>
      </c>
      <c r="E263" s="152" t="s">
        <v>1</v>
      </c>
      <c r="F263" s="153" t="s">
        <v>613</v>
      </c>
      <c r="H263" s="152" t="s">
        <v>1</v>
      </c>
      <c r="I263" s="154"/>
      <c r="L263" s="150"/>
      <c r="M263" s="155"/>
      <c r="T263" s="156"/>
      <c r="AT263" s="152" t="s">
        <v>172</v>
      </c>
      <c r="AU263" s="152" t="s">
        <v>96</v>
      </c>
      <c r="AV263" s="12" t="s">
        <v>94</v>
      </c>
      <c r="AW263" s="12" t="s">
        <v>42</v>
      </c>
      <c r="AX263" s="12" t="s">
        <v>87</v>
      </c>
      <c r="AY263" s="152" t="s">
        <v>162</v>
      </c>
    </row>
    <row r="264" spans="2:65" s="13" customFormat="1">
      <c r="B264" s="157"/>
      <c r="D264" s="151" t="s">
        <v>172</v>
      </c>
      <c r="E264" s="158" t="s">
        <v>1</v>
      </c>
      <c r="F264" s="159" t="s">
        <v>614</v>
      </c>
      <c r="H264" s="160">
        <v>23.4</v>
      </c>
      <c r="I264" s="161"/>
      <c r="L264" s="157"/>
      <c r="M264" s="162"/>
      <c r="T264" s="163"/>
      <c r="AT264" s="158" t="s">
        <v>172</v>
      </c>
      <c r="AU264" s="158" t="s">
        <v>96</v>
      </c>
      <c r="AV264" s="13" t="s">
        <v>96</v>
      </c>
      <c r="AW264" s="13" t="s">
        <v>42</v>
      </c>
      <c r="AX264" s="13" t="s">
        <v>87</v>
      </c>
      <c r="AY264" s="158" t="s">
        <v>162</v>
      </c>
    </row>
    <row r="265" spans="2:65" s="15" customFormat="1">
      <c r="B265" s="171"/>
      <c r="D265" s="151" t="s">
        <v>172</v>
      </c>
      <c r="E265" s="172" t="s">
        <v>1</v>
      </c>
      <c r="F265" s="173" t="s">
        <v>220</v>
      </c>
      <c r="H265" s="174">
        <v>23.4</v>
      </c>
      <c r="I265" s="175"/>
      <c r="L265" s="171"/>
      <c r="M265" s="176"/>
      <c r="T265" s="177"/>
      <c r="AT265" s="172" t="s">
        <v>172</v>
      </c>
      <c r="AU265" s="172" t="s">
        <v>96</v>
      </c>
      <c r="AV265" s="15" t="s">
        <v>186</v>
      </c>
      <c r="AW265" s="15" t="s">
        <v>42</v>
      </c>
      <c r="AX265" s="15" t="s">
        <v>87</v>
      </c>
      <c r="AY265" s="172" t="s">
        <v>162</v>
      </c>
    </row>
    <row r="266" spans="2:65" s="12" customFormat="1">
      <c r="B266" s="150"/>
      <c r="D266" s="151" t="s">
        <v>172</v>
      </c>
      <c r="E266" s="152" t="s">
        <v>1</v>
      </c>
      <c r="F266" s="153" t="s">
        <v>615</v>
      </c>
      <c r="H266" s="152" t="s">
        <v>1</v>
      </c>
      <c r="I266" s="154"/>
      <c r="L266" s="150"/>
      <c r="M266" s="155"/>
      <c r="T266" s="156"/>
      <c r="AT266" s="152" t="s">
        <v>172</v>
      </c>
      <c r="AU266" s="152" t="s">
        <v>96</v>
      </c>
      <c r="AV266" s="12" t="s">
        <v>94</v>
      </c>
      <c r="AW266" s="12" t="s">
        <v>42</v>
      </c>
      <c r="AX266" s="12" t="s">
        <v>87</v>
      </c>
      <c r="AY266" s="152" t="s">
        <v>162</v>
      </c>
    </row>
    <row r="267" spans="2:65" s="13" customFormat="1">
      <c r="B267" s="157"/>
      <c r="D267" s="151" t="s">
        <v>172</v>
      </c>
      <c r="E267" s="158" t="s">
        <v>1</v>
      </c>
      <c r="F267" s="159" t="s">
        <v>616</v>
      </c>
      <c r="H267" s="160">
        <v>-16.38</v>
      </c>
      <c r="I267" s="161"/>
      <c r="L267" s="157"/>
      <c r="M267" s="162"/>
      <c r="T267" s="163"/>
      <c r="AT267" s="158" t="s">
        <v>172</v>
      </c>
      <c r="AU267" s="158" t="s">
        <v>96</v>
      </c>
      <c r="AV267" s="13" t="s">
        <v>96</v>
      </c>
      <c r="AW267" s="13" t="s">
        <v>42</v>
      </c>
      <c r="AX267" s="13" t="s">
        <v>87</v>
      </c>
      <c r="AY267" s="158" t="s">
        <v>162</v>
      </c>
    </row>
    <row r="268" spans="2:65" s="12" customFormat="1">
      <c r="B268" s="150"/>
      <c r="D268" s="151" t="s">
        <v>172</v>
      </c>
      <c r="E268" s="152" t="s">
        <v>1</v>
      </c>
      <c r="F268" s="153" t="s">
        <v>617</v>
      </c>
      <c r="H268" s="152" t="s">
        <v>1</v>
      </c>
      <c r="I268" s="154"/>
      <c r="L268" s="150"/>
      <c r="M268" s="155"/>
      <c r="T268" s="156"/>
      <c r="AT268" s="152" t="s">
        <v>172</v>
      </c>
      <c r="AU268" s="152" t="s">
        <v>96</v>
      </c>
      <c r="AV268" s="12" t="s">
        <v>94</v>
      </c>
      <c r="AW268" s="12" t="s">
        <v>42</v>
      </c>
      <c r="AX268" s="12" t="s">
        <v>87</v>
      </c>
      <c r="AY268" s="152" t="s">
        <v>162</v>
      </c>
    </row>
    <row r="269" spans="2:65" s="14" customFormat="1">
      <c r="B269" s="164"/>
      <c r="D269" s="151" t="s">
        <v>172</v>
      </c>
      <c r="E269" s="165" t="s">
        <v>414</v>
      </c>
      <c r="F269" s="166" t="s">
        <v>178</v>
      </c>
      <c r="H269" s="167">
        <v>7.02</v>
      </c>
      <c r="I269" s="168"/>
      <c r="L269" s="164"/>
      <c r="M269" s="169"/>
      <c r="T269" s="170"/>
      <c r="AT269" s="165" t="s">
        <v>172</v>
      </c>
      <c r="AU269" s="165" t="s">
        <v>96</v>
      </c>
      <c r="AV269" s="14" t="s">
        <v>170</v>
      </c>
      <c r="AW269" s="14" t="s">
        <v>42</v>
      </c>
      <c r="AX269" s="14" t="s">
        <v>94</v>
      </c>
      <c r="AY269" s="165" t="s">
        <v>162</v>
      </c>
    </row>
    <row r="270" spans="2:65" s="1" customFormat="1" ht="16.5" customHeight="1">
      <c r="B270" s="33"/>
      <c r="C270" s="137" t="s">
        <v>618</v>
      </c>
      <c r="D270" s="137" t="s">
        <v>165</v>
      </c>
      <c r="E270" s="138" t="s">
        <v>572</v>
      </c>
      <c r="F270" s="139" t="s">
        <v>573</v>
      </c>
      <c r="G270" s="140" t="s">
        <v>507</v>
      </c>
      <c r="H270" s="141">
        <v>23.4</v>
      </c>
      <c r="I270" s="142"/>
      <c r="J270" s="143">
        <f>ROUND(I270*H270,2)</f>
        <v>0</v>
      </c>
      <c r="K270" s="139" t="s">
        <v>169</v>
      </c>
      <c r="L270" s="33"/>
      <c r="M270" s="144" t="s">
        <v>1</v>
      </c>
      <c r="N270" s="145" t="s">
        <v>52</v>
      </c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AR270" s="148" t="s">
        <v>170</v>
      </c>
      <c r="AT270" s="148" t="s">
        <v>165</v>
      </c>
      <c r="AU270" s="148" t="s">
        <v>96</v>
      </c>
      <c r="AY270" s="17" t="s">
        <v>162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94</v>
      </c>
      <c r="BK270" s="149">
        <f>ROUND(I270*H270,2)</f>
        <v>0</v>
      </c>
      <c r="BL270" s="17" t="s">
        <v>170</v>
      </c>
      <c r="BM270" s="148" t="s">
        <v>619</v>
      </c>
    </row>
    <row r="271" spans="2:65" s="12" customFormat="1">
      <c r="B271" s="150"/>
      <c r="D271" s="151" t="s">
        <v>172</v>
      </c>
      <c r="E271" s="152" t="s">
        <v>1</v>
      </c>
      <c r="F271" s="153" t="s">
        <v>607</v>
      </c>
      <c r="H271" s="152" t="s">
        <v>1</v>
      </c>
      <c r="I271" s="154"/>
      <c r="L271" s="150"/>
      <c r="M271" s="155"/>
      <c r="T271" s="156"/>
      <c r="AT271" s="152" t="s">
        <v>172</v>
      </c>
      <c r="AU271" s="152" t="s">
        <v>96</v>
      </c>
      <c r="AV271" s="12" t="s">
        <v>94</v>
      </c>
      <c r="AW271" s="12" t="s">
        <v>42</v>
      </c>
      <c r="AX271" s="12" t="s">
        <v>87</v>
      </c>
      <c r="AY271" s="152" t="s">
        <v>162</v>
      </c>
    </row>
    <row r="272" spans="2:65" s="13" customFormat="1">
      <c r="B272" s="157"/>
      <c r="D272" s="151" t="s">
        <v>172</v>
      </c>
      <c r="E272" s="158" t="s">
        <v>1</v>
      </c>
      <c r="F272" s="159" t="s">
        <v>620</v>
      </c>
      <c r="H272" s="160">
        <v>23.4</v>
      </c>
      <c r="I272" s="161"/>
      <c r="L272" s="157"/>
      <c r="M272" s="162"/>
      <c r="T272" s="163"/>
      <c r="AT272" s="158" t="s">
        <v>172</v>
      </c>
      <c r="AU272" s="158" t="s">
        <v>96</v>
      </c>
      <c r="AV272" s="13" t="s">
        <v>96</v>
      </c>
      <c r="AW272" s="13" t="s">
        <v>42</v>
      </c>
      <c r="AX272" s="13" t="s">
        <v>87</v>
      </c>
      <c r="AY272" s="158" t="s">
        <v>162</v>
      </c>
    </row>
    <row r="273" spans="2:65" s="15" customFormat="1">
      <c r="B273" s="171"/>
      <c r="D273" s="151" t="s">
        <v>172</v>
      </c>
      <c r="E273" s="172" t="s">
        <v>621</v>
      </c>
      <c r="F273" s="173" t="s">
        <v>220</v>
      </c>
      <c r="H273" s="174">
        <v>23.4</v>
      </c>
      <c r="I273" s="175"/>
      <c r="L273" s="171"/>
      <c r="M273" s="176"/>
      <c r="T273" s="177"/>
      <c r="AT273" s="172" t="s">
        <v>172</v>
      </c>
      <c r="AU273" s="172" t="s">
        <v>96</v>
      </c>
      <c r="AV273" s="15" t="s">
        <v>186</v>
      </c>
      <c r="AW273" s="15" t="s">
        <v>42</v>
      </c>
      <c r="AX273" s="15" t="s">
        <v>94</v>
      </c>
      <c r="AY273" s="172" t="s">
        <v>162</v>
      </c>
    </row>
    <row r="274" spans="2:65" s="1" customFormat="1" ht="16.5" customHeight="1">
      <c r="B274" s="33"/>
      <c r="C274" s="137" t="s">
        <v>622</v>
      </c>
      <c r="D274" s="137" t="s">
        <v>165</v>
      </c>
      <c r="E274" s="138" t="s">
        <v>560</v>
      </c>
      <c r="F274" s="139" t="s">
        <v>561</v>
      </c>
      <c r="G274" s="140" t="s">
        <v>491</v>
      </c>
      <c r="H274" s="141">
        <v>41.4</v>
      </c>
      <c r="I274" s="142"/>
      <c r="J274" s="143">
        <f>ROUND(I274*H274,2)</f>
        <v>0</v>
      </c>
      <c r="K274" s="139" t="s">
        <v>169</v>
      </c>
      <c r="L274" s="33"/>
      <c r="M274" s="144" t="s">
        <v>1</v>
      </c>
      <c r="N274" s="145" t="s">
        <v>52</v>
      </c>
      <c r="P274" s="146">
        <f>O274*H274</f>
        <v>0</v>
      </c>
      <c r="Q274" s="146">
        <v>3.6900000000000002E-2</v>
      </c>
      <c r="R274" s="146">
        <f>Q274*H274</f>
        <v>1.52766</v>
      </c>
      <c r="S274" s="146">
        <v>0</v>
      </c>
      <c r="T274" s="147">
        <f>S274*H274</f>
        <v>0</v>
      </c>
      <c r="AR274" s="148" t="s">
        <v>170</v>
      </c>
      <c r="AT274" s="148" t="s">
        <v>165</v>
      </c>
      <c r="AU274" s="148" t="s">
        <v>96</v>
      </c>
      <c r="AY274" s="17" t="s">
        <v>162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94</v>
      </c>
      <c r="BK274" s="149">
        <f>ROUND(I274*H274,2)</f>
        <v>0</v>
      </c>
      <c r="BL274" s="17" t="s">
        <v>170</v>
      </c>
      <c r="BM274" s="148" t="s">
        <v>623</v>
      </c>
    </row>
    <row r="275" spans="2:65" s="12" customFormat="1">
      <c r="B275" s="150"/>
      <c r="D275" s="151" t="s">
        <v>172</v>
      </c>
      <c r="E275" s="152" t="s">
        <v>1</v>
      </c>
      <c r="F275" s="153" t="s">
        <v>624</v>
      </c>
      <c r="H275" s="152" t="s">
        <v>1</v>
      </c>
      <c r="I275" s="154"/>
      <c r="L275" s="150"/>
      <c r="M275" s="155"/>
      <c r="T275" s="156"/>
      <c r="AT275" s="152" t="s">
        <v>172</v>
      </c>
      <c r="AU275" s="152" t="s">
        <v>96</v>
      </c>
      <c r="AV275" s="12" t="s">
        <v>94</v>
      </c>
      <c r="AW275" s="12" t="s">
        <v>42</v>
      </c>
      <c r="AX275" s="12" t="s">
        <v>87</v>
      </c>
      <c r="AY275" s="152" t="s">
        <v>162</v>
      </c>
    </row>
    <row r="276" spans="2:65" s="12" customFormat="1">
      <c r="B276" s="150"/>
      <c r="D276" s="151" t="s">
        <v>172</v>
      </c>
      <c r="E276" s="152" t="s">
        <v>1</v>
      </c>
      <c r="F276" s="153" t="s">
        <v>625</v>
      </c>
      <c r="H276" s="152" t="s">
        <v>1</v>
      </c>
      <c r="I276" s="154"/>
      <c r="L276" s="150"/>
      <c r="M276" s="155"/>
      <c r="T276" s="156"/>
      <c r="AT276" s="152" t="s">
        <v>172</v>
      </c>
      <c r="AU276" s="152" t="s">
        <v>96</v>
      </c>
      <c r="AV276" s="12" t="s">
        <v>94</v>
      </c>
      <c r="AW276" s="12" t="s">
        <v>42</v>
      </c>
      <c r="AX276" s="12" t="s">
        <v>87</v>
      </c>
      <c r="AY276" s="152" t="s">
        <v>162</v>
      </c>
    </row>
    <row r="277" spans="2:65" s="13" customFormat="1">
      <c r="B277" s="157"/>
      <c r="D277" s="151" t="s">
        <v>172</v>
      </c>
      <c r="E277" s="158" t="s">
        <v>1</v>
      </c>
      <c r="F277" s="159" t="s">
        <v>626</v>
      </c>
      <c r="H277" s="160">
        <v>3</v>
      </c>
      <c r="I277" s="161"/>
      <c r="L277" s="157"/>
      <c r="M277" s="162"/>
      <c r="T277" s="163"/>
      <c r="AT277" s="158" t="s">
        <v>172</v>
      </c>
      <c r="AU277" s="158" t="s">
        <v>96</v>
      </c>
      <c r="AV277" s="13" t="s">
        <v>96</v>
      </c>
      <c r="AW277" s="13" t="s">
        <v>42</v>
      </c>
      <c r="AX277" s="13" t="s">
        <v>87</v>
      </c>
      <c r="AY277" s="158" t="s">
        <v>162</v>
      </c>
    </row>
    <row r="278" spans="2:65" s="15" customFormat="1">
      <c r="B278" s="171"/>
      <c r="D278" s="151" t="s">
        <v>172</v>
      </c>
      <c r="E278" s="172" t="s">
        <v>353</v>
      </c>
      <c r="F278" s="173" t="s">
        <v>220</v>
      </c>
      <c r="H278" s="174">
        <v>3</v>
      </c>
      <c r="I278" s="175"/>
      <c r="L278" s="171"/>
      <c r="M278" s="176"/>
      <c r="T278" s="177"/>
      <c r="AT278" s="172" t="s">
        <v>172</v>
      </c>
      <c r="AU278" s="172" t="s">
        <v>96</v>
      </c>
      <c r="AV278" s="15" t="s">
        <v>186</v>
      </c>
      <c r="AW278" s="15" t="s">
        <v>42</v>
      </c>
      <c r="AX278" s="15" t="s">
        <v>87</v>
      </c>
      <c r="AY278" s="172" t="s">
        <v>162</v>
      </c>
    </row>
    <row r="279" spans="2:65" s="12" customFormat="1">
      <c r="B279" s="150"/>
      <c r="D279" s="151" t="s">
        <v>172</v>
      </c>
      <c r="E279" s="152" t="s">
        <v>1</v>
      </c>
      <c r="F279" s="153" t="s">
        <v>627</v>
      </c>
      <c r="H279" s="152" t="s">
        <v>1</v>
      </c>
      <c r="I279" s="154"/>
      <c r="L279" s="150"/>
      <c r="M279" s="155"/>
      <c r="T279" s="156"/>
      <c r="AT279" s="152" t="s">
        <v>172</v>
      </c>
      <c r="AU279" s="152" t="s">
        <v>96</v>
      </c>
      <c r="AV279" s="12" t="s">
        <v>94</v>
      </c>
      <c r="AW279" s="12" t="s">
        <v>42</v>
      </c>
      <c r="AX279" s="12" t="s">
        <v>87</v>
      </c>
      <c r="AY279" s="152" t="s">
        <v>162</v>
      </c>
    </row>
    <row r="280" spans="2:65" s="13" customFormat="1">
      <c r="B280" s="157"/>
      <c r="D280" s="151" t="s">
        <v>172</v>
      </c>
      <c r="E280" s="158" t="s">
        <v>1</v>
      </c>
      <c r="F280" s="159" t="s">
        <v>628</v>
      </c>
      <c r="H280" s="160">
        <v>3</v>
      </c>
      <c r="I280" s="161"/>
      <c r="L280" s="157"/>
      <c r="M280" s="162"/>
      <c r="T280" s="163"/>
      <c r="AT280" s="158" t="s">
        <v>172</v>
      </c>
      <c r="AU280" s="158" t="s">
        <v>96</v>
      </c>
      <c r="AV280" s="13" t="s">
        <v>96</v>
      </c>
      <c r="AW280" s="13" t="s">
        <v>42</v>
      </c>
      <c r="AX280" s="13" t="s">
        <v>87</v>
      </c>
      <c r="AY280" s="158" t="s">
        <v>162</v>
      </c>
    </row>
    <row r="281" spans="2:65" s="13" customFormat="1">
      <c r="B281" s="157"/>
      <c r="D281" s="151" t="s">
        <v>172</v>
      </c>
      <c r="E281" s="158" t="s">
        <v>1</v>
      </c>
      <c r="F281" s="159" t="s">
        <v>629</v>
      </c>
      <c r="H281" s="160">
        <v>2.4</v>
      </c>
      <c r="I281" s="161"/>
      <c r="L281" s="157"/>
      <c r="M281" s="162"/>
      <c r="T281" s="163"/>
      <c r="AT281" s="158" t="s">
        <v>172</v>
      </c>
      <c r="AU281" s="158" t="s">
        <v>96</v>
      </c>
      <c r="AV281" s="13" t="s">
        <v>96</v>
      </c>
      <c r="AW281" s="13" t="s">
        <v>42</v>
      </c>
      <c r="AX281" s="13" t="s">
        <v>87</v>
      </c>
      <c r="AY281" s="158" t="s">
        <v>162</v>
      </c>
    </row>
    <row r="282" spans="2:65" s="13" customFormat="1">
      <c r="B282" s="157"/>
      <c r="D282" s="151" t="s">
        <v>172</v>
      </c>
      <c r="E282" s="158" t="s">
        <v>1</v>
      </c>
      <c r="F282" s="159" t="s">
        <v>630</v>
      </c>
      <c r="H282" s="160">
        <v>33</v>
      </c>
      <c r="I282" s="161"/>
      <c r="L282" s="157"/>
      <c r="M282" s="162"/>
      <c r="T282" s="163"/>
      <c r="AT282" s="158" t="s">
        <v>172</v>
      </c>
      <c r="AU282" s="158" t="s">
        <v>96</v>
      </c>
      <c r="AV282" s="13" t="s">
        <v>96</v>
      </c>
      <c r="AW282" s="13" t="s">
        <v>42</v>
      </c>
      <c r="AX282" s="13" t="s">
        <v>87</v>
      </c>
      <c r="AY282" s="158" t="s">
        <v>162</v>
      </c>
    </row>
    <row r="283" spans="2:65" s="15" customFormat="1">
      <c r="B283" s="171"/>
      <c r="D283" s="151" t="s">
        <v>172</v>
      </c>
      <c r="E283" s="172" t="s">
        <v>410</v>
      </c>
      <c r="F283" s="173" t="s">
        <v>220</v>
      </c>
      <c r="H283" s="174">
        <v>38.4</v>
      </c>
      <c r="I283" s="175"/>
      <c r="L283" s="171"/>
      <c r="M283" s="176"/>
      <c r="T283" s="177"/>
      <c r="AT283" s="172" t="s">
        <v>172</v>
      </c>
      <c r="AU283" s="172" t="s">
        <v>96</v>
      </c>
      <c r="AV283" s="15" t="s">
        <v>186</v>
      </c>
      <c r="AW283" s="15" t="s">
        <v>42</v>
      </c>
      <c r="AX283" s="15" t="s">
        <v>87</v>
      </c>
      <c r="AY283" s="172" t="s">
        <v>162</v>
      </c>
    </row>
    <row r="284" spans="2:65" s="14" customFormat="1">
      <c r="B284" s="164"/>
      <c r="D284" s="151" t="s">
        <v>172</v>
      </c>
      <c r="E284" s="165" t="s">
        <v>1</v>
      </c>
      <c r="F284" s="166" t="s">
        <v>178</v>
      </c>
      <c r="H284" s="167">
        <v>41.4</v>
      </c>
      <c r="I284" s="168"/>
      <c r="L284" s="164"/>
      <c r="M284" s="169"/>
      <c r="T284" s="170"/>
      <c r="AT284" s="165" t="s">
        <v>172</v>
      </c>
      <c r="AU284" s="165" t="s">
        <v>96</v>
      </c>
      <c r="AV284" s="14" t="s">
        <v>170</v>
      </c>
      <c r="AW284" s="14" t="s">
        <v>42</v>
      </c>
      <c r="AX284" s="14" t="s">
        <v>94</v>
      </c>
      <c r="AY284" s="165" t="s">
        <v>162</v>
      </c>
    </row>
    <row r="285" spans="2:65" s="1" customFormat="1" ht="21.75" customHeight="1">
      <c r="B285" s="33"/>
      <c r="C285" s="137" t="s">
        <v>631</v>
      </c>
      <c r="D285" s="137" t="s">
        <v>165</v>
      </c>
      <c r="E285" s="138" t="s">
        <v>632</v>
      </c>
      <c r="F285" s="139" t="s">
        <v>633</v>
      </c>
      <c r="G285" s="140" t="s">
        <v>507</v>
      </c>
      <c r="H285" s="141">
        <v>45.112000000000002</v>
      </c>
      <c r="I285" s="142"/>
      <c r="J285" s="143">
        <f>ROUND(I285*H285,2)</f>
        <v>0</v>
      </c>
      <c r="K285" s="139" t="s">
        <v>169</v>
      </c>
      <c r="L285" s="33"/>
      <c r="M285" s="144" t="s">
        <v>1</v>
      </c>
      <c r="N285" s="145" t="s">
        <v>52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170</v>
      </c>
      <c r="AT285" s="148" t="s">
        <v>165</v>
      </c>
      <c r="AU285" s="148" t="s">
        <v>96</v>
      </c>
      <c r="AY285" s="17" t="s">
        <v>162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94</v>
      </c>
      <c r="BK285" s="149">
        <f>ROUND(I285*H285,2)</f>
        <v>0</v>
      </c>
      <c r="BL285" s="17" t="s">
        <v>170</v>
      </c>
      <c r="BM285" s="148" t="s">
        <v>634</v>
      </c>
    </row>
    <row r="286" spans="2:65" s="12" customFormat="1">
      <c r="B286" s="150"/>
      <c r="D286" s="151" t="s">
        <v>172</v>
      </c>
      <c r="E286" s="152" t="s">
        <v>1</v>
      </c>
      <c r="F286" s="153" t="s">
        <v>635</v>
      </c>
      <c r="H286" s="152" t="s">
        <v>1</v>
      </c>
      <c r="I286" s="154"/>
      <c r="L286" s="150"/>
      <c r="M286" s="155"/>
      <c r="T286" s="156"/>
      <c r="AT286" s="152" t="s">
        <v>172</v>
      </c>
      <c r="AU286" s="152" t="s">
        <v>96</v>
      </c>
      <c r="AV286" s="12" t="s">
        <v>94</v>
      </c>
      <c r="AW286" s="12" t="s">
        <v>42</v>
      </c>
      <c r="AX286" s="12" t="s">
        <v>87</v>
      </c>
      <c r="AY286" s="152" t="s">
        <v>162</v>
      </c>
    </row>
    <row r="287" spans="2:65" s="12" customFormat="1">
      <c r="B287" s="150"/>
      <c r="D287" s="151" t="s">
        <v>172</v>
      </c>
      <c r="E287" s="152" t="s">
        <v>1</v>
      </c>
      <c r="F287" s="153" t="s">
        <v>625</v>
      </c>
      <c r="H287" s="152" t="s">
        <v>1</v>
      </c>
      <c r="I287" s="154"/>
      <c r="L287" s="150"/>
      <c r="M287" s="155"/>
      <c r="T287" s="156"/>
      <c r="AT287" s="152" t="s">
        <v>172</v>
      </c>
      <c r="AU287" s="152" t="s">
        <v>96</v>
      </c>
      <c r="AV287" s="12" t="s">
        <v>94</v>
      </c>
      <c r="AW287" s="12" t="s">
        <v>42</v>
      </c>
      <c r="AX287" s="12" t="s">
        <v>87</v>
      </c>
      <c r="AY287" s="152" t="s">
        <v>162</v>
      </c>
    </row>
    <row r="288" spans="2:65" s="12" customFormat="1">
      <c r="B288" s="150"/>
      <c r="D288" s="151" t="s">
        <v>172</v>
      </c>
      <c r="E288" s="152" t="s">
        <v>1</v>
      </c>
      <c r="F288" s="153" t="s">
        <v>636</v>
      </c>
      <c r="H288" s="152" t="s">
        <v>1</v>
      </c>
      <c r="I288" s="154"/>
      <c r="L288" s="150"/>
      <c r="M288" s="155"/>
      <c r="T288" s="156"/>
      <c r="AT288" s="152" t="s">
        <v>172</v>
      </c>
      <c r="AU288" s="152" t="s">
        <v>96</v>
      </c>
      <c r="AV288" s="12" t="s">
        <v>94</v>
      </c>
      <c r="AW288" s="12" t="s">
        <v>42</v>
      </c>
      <c r="AX288" s="12" t="s">
        <v>87</v>
      </c>
      <c r="AY288" s="152" t="s">
        <v>162</v>
      </c>
    </row>
    <row r="289" spans="2:65" s="13" customFormat="1">
      <c r="B289" s="157"/>
      <c r="D289" s="151" t="s">
        <v>172</v>
      </c>
      <c r="E289" s="158" t="s">
        <v>1</v>
      </c>
      <c r="F289" s="159" t="s">
        <v>637</v>
      </c>
      <c r="H289" s="160">
        <v>45.112000000000002</v>
      </c>
      <c r="I289" s="161"/>
      <c r="L289" s="157"/>
      <c r="M289" s="162"/>
      <c r="T289" s="163"/>
      <c r="AT289" s="158" t="s">
        <v>172</v>
      </c>
      <c r="AU289" s="158" t="s">
        <v>96</v>
      </c>
      <c r="AV289" s="13" t="s">
        <v>96</v>
      </c>
      <c r="AW289" s="13" t="s">
        <v>42</v>
      </c>
      <c r="AX289" s="13" t="s">
        <v>87</v>
      </c>
      <c r="AY289" s="158" t="s">
        <v>162</v>
      </c>
    </row>
    <row r="290" spans="2:65" s="14" customFormat="1">
      <c r="B290" s="164"/>
      <c r="D290" s="151" t="s">
        <v>172</v>
      </c>
      <c r="E290" s="165" t="s">
        <v>397</v>
      </c>
      <c r="F290" s="166" t="s">
        <v>638</v>
      </c>
      <c r="H290" s="167">
        <v>45.112000000000002</v>
      </c>
      <c r="I290" s="168"/>
      <c r="L290" s="164"/>
      <c r="M290" s="169"/>
      <c r="T290" s="170"/>
      <c r="AT290" s="165" t="s">
        <v>172</v>
      </c>
      <c r="AU290" s="165" t="s">
        <v>96</v>
      </c>
      <c r="AV290" s="14" t="s">
        <v>170</v>
      </c>
      <c r="AW290" s="14" t="s">
        <v>42</v>
      </c>
      <c r="AX290" s="14" t="s">
        <v>94</v>
      </c>
      <c r="AY290" s="165" t="s">
        <v>162</v>
      </c>
    </row>
    <row r="291" spans="2:65" s="1" customFormat="1" ht="21.75" customHeight="1">
      <c r="B291" s="33"/>
      <c r="C291" s="137" t="s">
        <v>639</v>
      </c>
      <c r="D291" s="137" t="s">
        <v>165</v>
      </c>
      <c r="E291" s="138" t="s">
        <v>640</v>
      </c>
      <c r="F291" s="139" t="s">
        <v>641</v>
      </c>
      <c r="G291" s="140" t="s">
        <v>507</v>
      </c>
      <c r="H291" s="141">
        <v>21.489000000000001</v>
      </c>
      <c r="I291" s="142"/>
      <c r="J291" s="143">
        <f>ROUND(I291*H291,2)</f>
        <v>0</v>
      </c>
      <c r="K291" s="139" t="s">
        <v>169</v>
      </c>
      <c r="L291" s="33"/>
      <c r="M291" s="144" t="s">
        <v>1</v>
      </c>
      <c r="N291" s="145" t="s">
        <v>52</v>
      </c>
      <c r="P291" s="146">
        <f>O291*H291</f>
        <v>0</v>
      </c>
      <c r="Q291" s="146">
        <v>0</v>
      </c>
      <c r="R291" s="146">
        <f>Q291*H291</f>
        <v>0</v>
      </c>
      <c r="S291" s="146">
        <v>0</v>
      </c>
      <c r="T291" s="147">
        <f>S291*H291</f>
        <v>0</v>
      </c>
      <c r="AR291" s="148" t="s">
        <v>170</v>
      </c>
      <c r="AT291" s="148" t="s">
        <v>165</v>
      </c>
      <c r="AU291" s="148" t="s">
        <v>96</v>
      </c>
      <c r="AY291" s="17" t="s">
        <v>162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7" t="s">
        <v>94</v>
      </c>
      <c r="BK291" s="149">
        <f>ROUND(I291*H291,2)</f>
        <v>0</v>
      </c>
      <c r="BL291" s="17" t="s">
        <v>170</v>
      </c>
      <c r="BM291" s="148" t="s">
        <v>642</v>
      </c>
    </row>
    <row r="292" spans="2:65" s="12" customFormat="1">
      <c r="B292" s="150"/>
      <c r="D292" s="151" t="s">
        <v>172</v>
      </c>
      <c r="E292" s="152" t="s">
        <v>1</v>
      </c>
      <c r="F292" s="153" t="s">
        <v>643</v>
      </c>
      <c r="H292" s="152" t="s">
        <v>1</v>
      </c>
      <c r="I292" s="154"/>
      <c r="L292" s="150"/>
      <c r="M292" s="155"/>
      <c r="T292" s="156"/>
      <c r="AT292" s="152" t="s">
        <v>172</v>
      </c>
      <c r="AU292" s="152" t="s">
        <v>96</v>
      </c>
      <c r="AV292" s="12" t="s">
        <v>94</v>
      </c>
      <c r="AW292" s="12" t="s">
        <v>42</v>
      </c>
      <c r="AX292" s="12" t="s">
        <v>87</v>
      </c>
      <c r="AY292" s="152" t="s">
        <v>162</v>
      </c>
    </row>
    <row r="293" spans="2:65" s="12" customFormat="1">
      <c r="B293" s="150"/>
      <c r="D293" s="151" t="s">
        <v>172</v>
      </c>
      <c r="E293" s="152" t="s">
        <v>1</v>
      </c>
      <c r="F293" s="153" t="s">
        <v>625</v>
      </c>
      <c r="H293" s="152" t="s">
        <v>1</v>
      </c>
      <c r="I293" s="154"/>
      <c r="L293" s="150"/>
      <c r="M293" s="155"/>
      <c r="T293" s="156"/>
      <c r="AT293" s="152" t="s">
        <v>172</v>
      </c>
      <c r="AU293" s="152" t="s">
        <v>96</v>
      </c>
      <c r="AV293" s="12" t="s">
        <v>94</v>
      </c>
      <c r="AW293" s="12" t="s">
        <v>42</v>
      </c>
      <c r="AX293" s="12" t="s">
        <v>87</v>
      </c>
      <c r="AY293" s="152" t="s">
        <v>162</v>
      </c>
    </row>
    <row r="294" spans="2:65" s="12" customFormat="1">
      <c r="B294" s="150"/>
      <c r="D294" s="151" t="s">
        <v>172</v>
      </c>
      <c r="E294" s="152" t="s">
        <v>1</v>
      </c>
      <c r="F294" s="153" t="s">
        <v>644</v>
      </c>
      <c r="H294" s="152" t="s">
        <v>1</v>
      </c>
      <c r="I294" s="154"/>
      <c r="L294" s="150"/>
      <c r="M294" s="155"/>
      <c r="T294" s="156"/>
      <c r="AT294" s="152" t="s">
        <v>172</v>
      </c>
      <c r="AU294" s="152" t="s">
        <v>96</v>
      </c>
      <c r="AV294" s="12" t="s">
        <v>94</v>
      </c>
      <c r="AW294" s="12" t="s">
        <v>42</v>
      </c>
      <c r="AX294" s="12" t="s">
        <v>87</v>
      </c>
      <c r="AY294" s="152" t="s">
        <v>162</v>
      </c>
    </row>
    <row r="295" spans="2:65" s="12" customFormat="1">
      <c r="B295" s="150"/>
      <c r="D295" s="151" t="s">
        <v>172</v>
      </c>
      <c r="E295" s="152" t="s">
        <v>1</v>
      </c>
      <c r="F295" s="153" t="s">
        <v>645</v>
      </c>
      <c r="H295" s="152" t="s">
        <v>1</v>
      </c>
      <c r="I295" s="154"/>
      <c r="L295" s="150"/>
      <c r="M295" s="155"/>
      <c r="T295" s="156"/>
      <c r="AT295" s="152" t="s">
        <v>172</v>
      </c>
      <c r="AU295" s="152" t="s">
        <v>96</v>
      </c>
      <c r="AV295" s="12" t="s">
        <v>94</v>
      </c>
      <c r="AW295" s="12" t="s">
        <v>42</v>
      </c>
      <c r="AX295" s="12" t="s">
        <v>87</v>
      </c>
      <c r="AY295" s="152" t="s">
        <v>162</v>
      </c>
    </row>
    <row r="296" spans="2:65" s="12" customFormat="1">
      <c r="B296" s="150"/>
      <c r="D296" s="151" t="s">
        <v>172</v>
      </c>
      <c r="E296" s="152" t="s">
        <v>1</v>
      </c>
      <c r="F296" s="153" t="s">
        <v>646</v>
      </c>
      <c r="H296" s="152" t="s">
        <v>1</v>
      </c>
      <c r="I296" s="154"/>
      <c r="L296" s="150"/>
      <c r="M296" s="155"/>
      <c r="T296" s="156"/>
      <c r="AT296" s="152" t="s">
        <v>172</v>
      </c>
      <c r="AU296" s="152" t="s">
        <v>96</v>
      </c>
      <c r="AV296" s="12" t="s">
        <v>94</v>
      </c>
      <c r="AW296" s="12" t="s">
        <v>42</v>
      </c>
      <c r="AX296" s="12" t="s">
        <v>87</v>
      </c>
      <c r="AY296" s="152" t="s">
        <v>162</v>
      </c>
    </row>
    <row r="297" spans="2:65" s="15" customFormat="1">
      <c r="B297" s="171"/>
      <c r="D297" s="151" t="s">
        <v>172</v>
      </c>
      <c r="E297" s="172" t="s">
        <v>1</v>
      </c>
      <c r="F297" s="173" t="s">
        <v>220</v>
      </c>
      <c r="H297" s="174">
        <v>0</v>
      </c>
      <c r="I297" s="175"/>
      <c r="L297" s="171"/>
      <c r="M297" s="176"/>
      <c r="T297" s="177"/>
      <c r="AT297" s="172" t="s">
        <v>172</v>
      </c>
      <c r="AU297" s="172" t="s">
        <v>96</v>
      </c>
      <c r="AV297" s="15" t="s">
        <v>186</v>
      </c>
      <c r="AW297" s="15" t="s">
        <v>42</v>
      </c>
      <c r="AX297" s="15" t="s">
        <v>87</v>
      </c>
      <c r="AY297" s="172" t="s">
        <v>162</v>
      </c>
    </row>
    <row r="298" spans="2:65" s="12" customFormat="1">
      <c r="B298" s="150"/>
      <c r="D298" s="151" t="s">
        <v>172</v>
      </c>
      <c r="E298" s="152" t="s">
        <v>1</v>
      </c>
      <c r="F298" s="153" t="s">
        <v>647</v>
      </c>
      <c r="H298" s="152" t="s">
        <v>1</v>
      </c>
      <c r="I298" s="154"/>
      <c r="L298" s="150"/>
      <c r="M298" s="155"/>
      <c r="T298" s="156"/>
      <c r="AT298" s="152" t="s">
        <v>172</v>
      </c>
      <c r="AU298" s="152" t="s">
        <v>96</v>
      </c>
      <c r="AV298" s="12" t="s">
        <v>94</v>
      </c>
      <c r="AW298" s="12" t="s">
        <v>42</v>
      </c>
      <c r="AX298" s="12" t="s">
        <v>87</v>
      </c>
      <c r="AY298" s="152" t="s">
        <v>162</v>
      </c>
    </row>
    <row r="299" spans="2:65" s="12" customFormat="1">
      <c r="B299" s="150"/>
      <c r="D299" s="151" t="s">
        <v>172</v>
      </c>
      <c r="E299" s="152" t="s">
        <v>1</v>
      </c>
      <c r="F299" s="153" t="s">
        <v>648</v>
      </c>
      <c r="H299" s="152" t="s">
        <v>1</v>
      </c>
      <c r="I299" s="154"/>
      <c r="L299" s="150"/>
      <c r="M299" s="155"/>
      <c r="T299" s="156"/>
      <c r="AT299" s="152" t="s">
        <v>172</v>
      </c>
      <c r="AU299" s="152" t="s">
        <v>96</v>
      </c>
      <c r="AV299" s="12" t="s">
        <v>94</v>
      </c>
      <c r="AW299" s="12" t="s">
        <v>42</v>
      </c>
      <c r="AX299" s="12" t="s">
        <v>87</v>
      </c>
      <c r="AY299" s="152" t="s">
        <v>162</v>
      </c>
    </row>
    <row r="300" spans="2:65" s="13" customFormat="1">
      <c r="B300" s="157"/>
      <c r="D300" s="151" t="s">
        <v>172</v>
      </c>
      <c r="E300" s="158" t="s">
        <v>1</v>
      </c>
      <c r="F300" s="159" t="s">
        <v>649</v>
      </c>
      <c r="H300" s="160">
        <v>2.95</v>
      </c>
      <c r="I300" s="161"/>
      <c r="L300" s="157"/>
      <c r="M300" s="162"/>
      <c r="T300" s="163"/>
      <c r="AT300" s="158" t="s">
        <v>172</v>
      </c>
      <c r="AU300" s="158" t="s">
        <v>96</v>
      </c>
      <c r="AV300" s="13" t="s">
        <v>96</v>
      </c>
      <c r="AW300" s="13" t="s">
        <v>42</v>
      </c>
      <c r="AX300" s="13" t="s">
        <v>87</v>
      </c>
      <c r="AY300" s="158" t="s">
        <v>162</v>
      </c>
    </row>
    <row r="301" spans="2:65" s="13" customFormat="1">
      <c r="B301" s="157"/>
      <c r="D301" s="151" t="s">
        <v>172</v>
      </c>
      <c r="E301" s="158" t="s">
        <v>1</v>
      </c>
      <c r="F301" s="159" t="s">
        <v>650</v>
      </c>
      <c r="H301" s="160">
        <v>6.3</v>
      </c>
      <c r="I301" s="161"/>
      <c r="L301" s="157"/>
      <c r="M301" s="162"/>
      <c r="T301" s="163"/>
      <c r="AT301" s="158" t="s">
        <v>172</v>
      </c>
      <c r="AU301" s="158" t="s">
        <v>96</v>
      </c>
      <c r="AV301" s="13" t="s">
        <v>96</v>
      </c>
      <c r="AW301" s="13" t="s">
        <v>42</v>
      </c>
      <c r="AX301" s="13" t="s">
        <v>87</v>
      </c>
      <c r="AY301" s="158" t="s">
        <v>162</v>
      </c>
    </row>
    <row r="302" spans="2:65" s="13" customFormat="1">
      <c r="B302" s="157"/>
      <c r="D302" s="151" t="s">
        <v>172</v>
      </c>
      <c r="E302" s="158" t="s">
        <v>1</v>
      </c>
      <c r="F302" s="159" t="s">
        <v>651</v>
      </c>
      <c r="H302" s="160">
        <v>4.6079999999999997</v>
      </c>
      <c r="I302" s="161"/>
      <c r="L302" s="157"/>
      <c r="M302" s="162"/>
      <c r="T302" s="163"/>
      <c r="AT302" s="158" t="s">
        <v>172</v>
      </c>
      <c r="AU302" s="158" t="s">
        <v>96</v>
      </c>
      <c r="AV302" s="13" t="s">
        <v>96</v>
      </c>
      <c r="AW302" s="13" t="s">
        <v>42</v>
      </c>
      <c r="AX302" s="13" t="s">
        <v>87</v>
      </c>
      <c r="AY302" s="158" t="s">
        <v>162</v>
      </c>
    </row>
    <row r="303" spans="2:65" s="12" customFormat="1">
      <c r="B303" s="150"/>
      <c r="D303" s="151" t="s">
        <v>172</v>
      </c>
      <c r="E303" s="152" t="s">
        <v>1</v>
      </c>
      <c r="F303" s="153" t="s">
        <v>652</v>
      </c>
      <c r="H303" s="152" t="s">
        <v>1</v>
      </c>
      <c r="I303" s="154"/>
      <c r="L303" s="150"/>
      <c r="M303" s="155"/>
      <c r="T303" s="156"/>
      <c r="AT303" s="152" t="s">
        <v>172</v>
      </c>
      <c r="AU303" s="152" t="s">
        <v>96</v>
      </c>
      <c r="AV303" s="12" t="s">
        <v>94</v>
      </c>
      <c r="AW303" s="12" t="s">
        <v>42</v>
      </c>
      <c r="AX303" s="12" t="s">
        <v>87</v>
      </c>
      <c r="AY303" s="152" t="s">
        <v>162</v>
      </c>
    </row>
    <row r="304" spans="2:65" s="13" customFormat="1">
      <c r="B304" s="157"/>
      <c r="D304" s="151" t="s">
        <v>172</v>
      </c>
      <c r="E304" s="158" t="s">
        <v>1</v>
      </c>
      <c r="F304" s="159" t="s">
        <v>653</v>
      </c>
      <c r="H304" s="160">
        <v>7.6029999999999998</v>
      </c>
      <c r="I304" s="161"/>
      <c r="L304" s="157"/>
      <c r="M304" s="162"/>
      <c r="T304" s="163"/>
      <c r="AT304" s="158" t="s">
        <v>172</v>
      </c>
      <c r="AU304" s="158" t="s">
        <v>96</v>
      </c>
      <c r="AV304" s="13" t="s">
        <v>96</v>
      </c>
      <c r="AW304" s="13" t="s">
        <v>42</v>
      </c>
      <c r="AX304" s="13" t="s">
        <v>87</v>
      </c>
      <c r="AY304" s="158" t="s">
        <v>162</v>
      </c>
    </row>
    <row r="305" spans="2:65" s="12" customFormat="1">
      <c r="B305" s="150"/>
      <c r="D305" s="151" t="s">
        <v>172</v>
      </c>
      <c r="E305" s="152" t="s">
        <v>1</v>
      </c>
      <c r="F305" s="153" t="s">
        <v>654</v>
      </c>
      <c r="H305" s="152" t="s">
        <v>1</v>
      </c>
      <c r="I305" s="154"/>
      <c r="L305" s="150"/>
      <c r="M305" s="155"/>
      <c r="T305" s="156"/>
      <c r="AT305" s="152" t="s">
        <v>172</v>
      </c>
      <c r="AU305" s="152" t="s">
        <v>96</v>
      </c>
      <c r="AV305" s="12" t="s">
        <v>94</v>
      </c>
      <c r="AW305" s="12" t="s">
        <v>42</v>
      </c>
      <c r="AX305" s="12" t="s">
        <v>87</v>
      </c>
      <c r="AY305" s="152" t="s">
        <v>162</v>
      </c>
    </row>
    <row r="306" spans="2:65" s="12" customFormat="1">
      <c r="B306" s="150"/>
      <c r="D306" s="151" t="s">
        <v>172</v>
      </c>
      <c r="E306" s="152" t="s">
        <v>1</v>
      </c>
      <c r="F306" s="153" t="s">
        <v>655</v>
      </c>
      <c r="H306" s="152" t="s">
        <v>1</v>
      </c>
      <c r="I306" s="154"/>
      <c r="L306" s="150"/>
      <c r="M306" s="155"/>
      <c r="T306" s="156"/>
      <c r="AT306" s="152" t="s">
        <v>172</v>
      </c>
      <c r="AU306" s="152" t="s">
        <v>96</v>
      </c>
      <c r="AV306" s="12" t="s">
        <v>94</v>
      </c>
      <c r="AW306" s="12" t="s">
        <v>42</v>
      </c>
      <c r="AX306" s="12" t="s">
        <v>87</v>
      </c>
      <c r="AY306" s="152" t="s">
        <v>162</v>
      </c>
    </row>
    <row r="307" spans="2:65" s="13" customFormat="1">
      <c r="B307" s="157"/>
      <c r="D307" s="151" t="s">
        <v>172</v>
      </c>
      <c r="E307" s="158" t="s">
        <v>1</v>
      </c>
      <c r="F307" s="159" t="s">
        <v>656</v>
      </c>
      <c r="H307" s="160">
        <v>39.200000000000003</v>
      </c>
      <c r="I307" s="161"/>
      <c r="L307" s="157"/>
      <c r="M307" s="162"/>
      <c r="T307" s="163"/>
      <c r="AT307" s="158" t="s">
        <v>172</v>
      </c>
      <c r="AU307" s="158" t="s">
        <v>96</v>
      </c>
      <c r="AV307" s="13" t="s">
        <v>96</v>
      </c>
      <c r="AW307" s="13" t="s">
        <v>42</v>
      </c>
      <c r="AX307" s="13" t="s">
        <v>87</v>
      </c>
      <c r="AY307" s="158" t="s">
        <v>162</v>
      </c>
    </row>
    <row r="308" spans="2:65" s="13" customFormat="1">
      <c r="B308" s="157"/>
      <c r="D308" s="151" t="s">
        <v>172</v>
      </c>
      <c r="E308" s="158" t="s">
        <v>1</v>
      </c>
      <c r="F308" s="159" t="s">
        <v>657</v>
      </c>
      <c r="H308" s="160">
        <v>5.94</v>
      </c>
      <c r="I308" s="161"/>
      <c r="L308" s="157"/>
      <c r="M308" s="162"/>
      <c r="T308" s="163"/>
      <c r="AT308" s="158" t="s">
        <v>172</v>
      </c>
      <c r="AU308" s="158" t="s">
        <v>96</v>
      </c>
      <c r="AV308" s="13" t="s">
        <v>96</v>
      </c>
      <c r="AW308" s="13" t="s">
        <v>42</v>
      </c>
      <c r="AX308" s="13" t="s">
        <v>87</v>
      </c>
      <c r="AY308" s="158" t="s">
        <v>162</v>
      </c>
    </row>
    <row r="309" spans="2:65" s="13" customFormat="1">
      <c r="B309" s="157"/>
      <c r="D309" s="151" t="s">
        <v>172</v>
      </c>
      <c r="E309" s="158" t="s">
        <v>1</v>
      </c>
      <c r="F309" s="159" t="s">
        <v>658</v>
      </c>
      <c r="H309" s="160">
        <v>0</v>
      </c>
      <c r="I309" s="161"/>
      <c r="L309" s="157"/>
      <c r="M309" s="162"/>
      <c r="T309" s="163"/>
      <c r="AT309" s="158" t="s">
        <v>172</v>
      </c>
      <c r="AU309" s="158" t="s">
        <v>96</v>
      </c>
      <c r="AV309" s="13" t="s">
        <v>96</v>
      </c>
      <c r="AW309" s="13" t="s">
        <v>42</v>
      </c>
      <c r="AX309" s="13" t="s">
        <v>87</v>
      </c>
      <c r="AY309" s="158" t="s">
        <v>162</v>
      </c>
    </row>
    <row r="310" spans="2:65" s="15" customFormat="1">
      <c r="B310" s="171"/>
      <c r="D310" s="151" t="s">
        <v>172</v>
      </c>
      <c r="E310" s="172" t="s">
        <v>344</v>
      </c>
      <c r="F310" s="173" t="s">
        <v>659</v>
      </c>
      <c r="H310" s="174">
        <v>66.600999999999999</v>
      </c>
      <c r="I310" s="175"/>
      <c r="L310" s="171"/>
      <c r="M310" s="176"/>
      <c r="T310" s="177"/>
      <c r="AT310" s="172" t="s">
        <v>172</v>
      </c>
      <c r="AU310" s="172" t="s">
        <v>96</v>
      </c>
      <c r="AV310" s="15" t="s">
        <v>186</v>
      </c>
      <c r="AW310" s="15" t="s">
        <v>42</v>
      </c>
      <c r="AX310" s="15" t="s">
        <v>87</v>
      </c>
      <c r="AY310" s="172" t="s">
        <v>162</v>
      </c>
    </row>
    <row r="311" spans="2:65" s="12" customFormat="1">
      <c r="B311" s="150"/>
      <c r="D311" s="151" t="s">
        <v>172</v>
      </c>
      <c r="E311" s="152" t="s">
        <v>1</v>
      </c>
      <c r="F311" s="153" t="s">
        <v>660</v>
      </c>
      <c r="H311" s="152" t="s">
        <v>1</v>
      </c>
      <c r="I311" s="154"/>
      <c r="L311" s="150"/>
      <c r="M311" s="155"/>
      <c r="T311" s="156"/>
      <c r="AT311" s="152" t="s">
        <v>172</v>
      </c>
      <c r="AU311" s="152" t="s">
        <v>96</v>
      </c>
      <c r="AV311" s="12" t="s">
        <v>94</v>
      </c>
      <c r="AW311" s="12" t="s">
        <v>42</v>
      </c>
      <c r="AX311" s="12" t="s">
        <v>87</v>
      </c>
      <c r="AY311" s="152" t="s">
        <v>162</v>
      </c>
    </row>
    <row r="312" spans="2:65" s="13" customFormat="1">
      <c r="B312" s="157"/>
      <c r="D312" s="151" t="s">
        <v>172</v>
      </c>
      <c r="E312" s="158" t="s">
        <v>1</v>
      </c>
      <c r="F312" s="159" t="s">
        <v>661</v>
      </c>
      <c r="H312" s="160">
        <v>-45.112000000000002</v>
      </c>
      <c r="I312" s="161"/>
      <c r="L312" s="157"/>
      <c r="M312" s="162"/>
      <c r="T312" s="163"/>
      <c r="AT312" s="158" t="s">
        <v>172</v>
      </c>
      <c r="AU312" s="158" t="s">
        <v>96</v>
      </c>
      <c r="AV312" s="13" t="s">
        <v>96</v>
      </c>
      <c r="AW312" s="13" t="s">
        <v>42</v>
      </c>
      <c r="AX312" s="13" t="s">
        <v>87</v>
      </c>
      <c r="AY312" s="158" t="s">
        <v>162</v>
      </c>
    </row>
    <row r="313" spans="2:65" s="14" customFormat="1">
      <c r="B313" s="164"/>
      <c r="D313" s="151" t="s">
        <v>172</v>
      </c>
      <c r="E313" s="165" t="s">
        <v>416</v>
      </c>
      <c r="F313" s="166" t="s">
        <v>662</v>
      </c>
      <c r="H313" s="167">
        <v>21.489000000000001</v>
      </c>
      <c r="I313" s="168"/>
      <c r="L313" s="164"/>
      <c r="M313" s="169"/>
      <c r="T313" s="170"/>
      <c r="AT313" s="165" t="s">
        <v>172</v>
      </c>
      <c r="AU313" s="165" t="s">
        <v>96</v>
      </c>
      <c r="AV313" s="14" t="s">
        <v>170</v>
      </c>
      <c r="AW313" s="14" t="s">
        <v>42</v>
      </c>
      <c r="AX313" s="14" t="s">
        <v>94</v>
      </c>
      <c r="AY313" s="165" t="s">
        <v>162</v>
      </c>
    </row>
    <row r="314" spans="2:65" s="1" customFormat="1" ht="16.5" customHeight="1">
      <c r="B314" s="33"/>
      <c r="C314" s="137" t="s">
        <v>413</v>
      </c>
      <c r="D314" s="137" t="s">
        <v>165</v>
      </c>
      <c r="E314" s="138" t="s">
        <v>572</v>
      </c>
      <c r="F314" s="139" t="s">
        <v>573</v>
      </c>
      <c r="G314" s="140" t="s">
        <v>507</v>
      </c>
      <c r="H314" s="141">
        <v>64.445999999999998</v>
      </c>
      <c r="I314" s="142"/>
      <c r="J314" s="143">
        <f>ROUND(I314*H314,2)</f>
        <v>0</v>
      </c>
      <c r="K314" s="139" t="s">
        <v>169</v>
      </c>
      <c r="L314" s="33"/>
      <c r="M314" s="144" t="s">
        <v>1</v>
      </c>
      <c r="N314" s="145" t="s">
        <v>52</v>
      </c>
      <c r="P314" s="146">
        <f>O314*H314</f>
        <v>0</v>
      </c>
      <c r="Q314" s="146">
        <v>0</v>
      </c>
      <c r="R314" s="146">
        <f>Q314*H314</f>
        <v>0</v>
      </c>
      <c r="S314" s="146">
        <v>0</v>
      </c>
      <c r="T314" s="147">
        <f>S314*H314</f>
        <v>0</v>
      </c>
      <c r="AR314" s="148" t="s">
        <v>170</v>
      </c>
      <c r="AT314" s="148" t="s">
        <v>165</v>
      </c>
      <c r="AU314" s="148" t="s">
        <v>96</v>
      </c>
      <c r="AY314" s="17" t="s">
        <v>162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7" t="s">
        <v>94</v>
      </c>
      <c r="BK314" s="149">
        <f>ROUND(I314*H314,2)</f>
        <v>0</v>
      </c>
      <c r="BL314" s="17" t="s">
        <v>170</v>
      </c>
      <c r="BM314" s="148" t="s">
        <v>663</v>
      </c>
    </row>
    <row r="315" spans="2:65" s="12" customFormat="1">
      <c r="B315" s="150"/>
      <c r="D315" s="151" t="s">
        <v>172</v>
      </c>
      <c r="E315" s="152" t="s">
        <v>1</v>
      </c>
      <c r="F315" s="153" t="s">
        <v>664</v>
      </c>
      <c r="H315" s="152" t="s">
        <v>1</v>
      </c>
      <c r="I315" s="154"/>
      <c r="L315" s="150"/>
      <c r="M315" s="155"/>
      <c r="T315" s="156"/>
      <c r="AT315" s="152" t="s">
        <v>172</v>
      </c>
      <c r="AU315" s="152" t="s">
        <v>96</v>
      </c>
      <c r="AV315" s="12" t="s">
        <v>94</v>
      </c>
      <c r="AW315" s="12" t="s">
        <v>42</v>
      </c>
      <c r="AX315" s="12" t="s">
        <v>87</v>
      </c>
      <c r="AY315" s="152" t="s">
        <v>162</v>
      </c>
    </row>
    <row r="316" spans="2:65" s="12" customFormat="1">
      <c r="B316" s="150"/>
      <c r="D316" s="151" t="s">
        <v>172</v>
      </c>
      <c r="E316" s="152" t="s">
        <v>1</v>
      </c>
      <c r="F316" s="153" t="s">
        <v>665</v>
      </c>
      <c r="H316" s="152" t="s">
        <v>1</v>
      </c>
      <c r="I316" s="154"/>
      <c r="L316" s="150"/>
      <c r="M316" s="155"/>
      <c r="T316" s="156"/>
      <c r="AT316" s="152" t="s">
        <v>172</v>
      </c>
      <c r="AU316" s="152" t="s">
        <v>96</v>
      </c>
      <c r="AV316" s="12" t="s">
        <v>94</v>
      </c>
      <c r="AW316" s="12" t="s">
        <v>42</v>
      </c>
      <c r="AX316" s="12" t="s">
        <v>87</v>
      </c>
      <c r="AY316" s="152" t="s">
        <v>162</v>
      </c>
    </row>
    <row r="317" spans="2:65" s="12" customFormat="1">
      <c r="B317" s="150"/>
      <c r="D317" s="151" t="s">
        <v>172</v>
      </c>
      <c r="E317" s="152" t="s">
        <v>1</v>
      </c>
      <c r="F317" s="153" t="s">
        <v>666</v>
      </c>
      <c r="H317" s="152" t="s">
        <v>1</v>
      </c>
      <c r="I317" s="154"/>
      <c r="L317" s="150"/>
      <c r="M317" s="155"/>
      <c r="T317" s="156"/>
      <c r="AT317" s="152" t="s">
        <v>172</v>
      </c>
      <c r="AU317" s="152" t="s">
        <v>96</v>
      </c>
      <c r="AV317" s="12" t="s">
        <v>94</v>
      </c>
      <c r="AW317" s="12" t="s">
        <v>42</v>
      </c>
      <c r="AX317" s="12" t="s">
        <v>87</v>
      </c>
      <c r="AY317" s="152" t="s">
        <v>162</v>
      </c>
    </row>
    <row r="318" spans="2:65" s="12" customFormat="1">
      <c r="B318" s="150"/>
      <c r="D318" s="151" t="s">
        <v>172</v>
      </c>
      <c r="E318" s="152" t="s">
        <v>1</v>
      </c>
      <c r="F318" s="153" t="s">
        <v>667</v>
      </c>
      <c r="H318" s="152" t="s">
        <v>1</v>
      </c>
      <c r="I318" s="154"/>
      <c r="L318" s="150"/>
      <c r="M318" s="155"/>
      <c r="T318" s="156"/>
      <c r="AT318" s="152" t="s">
        <v>172</v>
      </c>
      <c r="AU318" s="152" t="s">
        <v>96</v>
      </c>
      <c r="AV318" s="12" t="s">
        <v>94</v>
      </c>
      <c r="AW318" s="12" t="s">
        <v>42</v>
      </c>
      <c r="AX318" s="12" t="s">
        <v>87</v>
      </c>
      <c r="AY318" s="152" t="s">
        <v>162</v>
      </c>
    </row>
    <row r="319" spans="2:65" s="13" customFormat="1">
      <c r="B319" s="157"/>
      <c r="D319" s="151" t="s">
        <v>172</v>
      </c>
      <c r="E319" s="158" t="s">
        <v>1</v>
      </c>
      <c r="F319" s="159" t="s">
        <v>668</v>
      </c>
      <c r="H319" s="160">
        <v>2.3460000000000001</v>
      </c>
      <c r="I319" s="161"/>
      <c r="L319" s="157"/>
      <c r="M319" s="162"/>
      <c r="T319" s="163"/>
      <c r="AT319" s="158" t="s">
        <v>172</v>
      </c>
      <c r="AU319" s="158" t="s">
        <v>96</v>
      </c>
      <c r="AV319" s="13" t="s">
        <v>96</v>
      </c>
      <c r="AW319" s="13" t="s">
        <v>42</v>
      </c>
      <c r="AX319" s="13" t="s">
        <v>87</v>
      </c>
      <c r="AY319" s="158" t="s">
        <v>162</v>
      </c>
    </row>
    <row r="320" spans="2:65" s="12" customFormat="1">
      <c r="B320" s="150"/>
      <c r="D320" s="151" t="s">
        <v>172</v>
      </c>
      <c r="E320" s="152" t="s">
        <v>1</v>
      </c>
      <c r="F320" s="153" t="s">
        <v>669</v>
      </c>
      <c r="H320" s="152" t="s">
        <v>1</v>
      </c>
      <c r="I320" s="154"/>
      <c r="L320" s="150"/>
      <c r="M320" s="155"/>
      <c r="T320" s="156"/>
      <c r="AT320" s="152" t="s">
        <v>172</v>
      </c>
      <c r="AU320" s="152" t="s">
        <v>96</v>
      </c>
      <c r="AV320" s="12" t="s">
        <v>94</v>
      </c>
      <c r="AW320" s="12" t="s">
        <v>42</v>
      </c>
      <c r="AX320" s="12" t="s">
        <v>87</v>
      </c>
      <c r="AY320" s="152" t="s">
        <v>162</v>
      </c>
    </row>
    <row r="321" spans="2:65" s="13" customFormat="1">
      <c r="B321" s="157"/>
      <c r="D321" s="151" t="s">
        <v>172</v>
      </c>
      <c r="E321" s="158" t="s">
        <v>1</v>
      </c>
      <c r="F321" s="159" t="s">
        <v>670</v>
      </c>
      <c r="H321" s="160">
        <v>4.5</v>
      </c>
      <c r="I321" s="161"/>
      <c r="L321" s="157"/>
      <c r="M321" s="162"/>
      <c r="T321" s="163"/>
      <c r="AT321" s="158" t="s">
        <v>172</v>
      </c>
      <c r="AU321" s="158" t="s">
        <v>96</v>
      </c>
      <c r="AV321" s="13" t="s">
        <v>96</v>
      </c>
      <c r="AW321" s="13" t="s">
        <v>42</v>
      </c>
      <c r="AX321" s="13" t="s">
        <v>87</v>
      </c>
      <c r="AY321" s="158" t="s">
        <v>162</v>
      </c>
    </row>
    <row r="322" spans="2:65" s="12" customFormat="1">
      <c r="B322" s="150"/>
      <c r="D322" s="151" t="s">
        <v>172</v>
      </c>
      <c r="E322" s="152" t="s">
        <v>1</v>
      </c>
      <c r="F322" s="153" t="s">
        <v>671</v>
      </c>
      <c r="H322" s="152" t="s">
        <v>1</v>
      </c>
      <c r="I322" s="154"/>
      <c r="L322" s="150"/>
      <c r="M322" s="155"/>
      <c r="T322" s="156"/>
      <c r="AT322" s="152" t="s">
        <v>172</v>
      </c>
      <c r="AU322" s="152" t="s">
        <v>96</v>
      </c>
      <c r="AV322" s="12" t="s">
        <v>94</v>
      </c>
      <c r="AW322" s="12" t="s">
        <v>42</v>
      </c>
      <c r="AX322" s="12" t="s">
        <v>87</v>
      </c>
      <c r="AY322" s="152" t="s">
        <v>162</v>
      </c>
    </row>
    <row r="323" spans="2:65" s="13" customFormat="1">
      <c r="B323" s="157"/>
      <c r="D323" s="151" t="s">
        <v>172</v>
      </c>
      <c r="E323" s="158" t="s">
        <v>1</v>
      </c>
      <c r="F323" s="159" t="s">
        <v>672</v>
      </c>
      <c r="H323" s="160">
        <v>57.6</v>
      </c>
      <c r="I323" s="161"/>
      <c r="L323" s="157"/>
      <c r="M323" s="162"/>
      <c r="T323" s="163"/>
      <c r="AT323" s="158" t="s">
        <v>172</v>
      </c>
      <c r="AU323" s="158" t="s">
        <v>96</v>
      </c>
      <c r="AV323" s="13" t="s">
        <v>96</v>
      </c>
      <c r="AW323" s="13" t="s">
        <v>42</v>
      </c>
      <c r="AX323" s="13" t="s">
        <v>87</v>
      </c>
      <c r="AY323" s="158" t="s">
        <v>162</v>
      </c>
    </row>
    <row r="324" spans="2:65" s="15" customFormat="1">
      <c r="B324" s="171"/>
      <c r="D324" s="151" t="s">
        <v>172</v>
      </c>
      <c r="E324" s="172" t="s">
        <v>349</v>
      </c>
      <c r="F324" s="173" t="s">
        <v>673</v>
      </c>
      <c r="H324" s="174">
        <v>64.445999999999998</v>
      </c>
      <c r="I324" s="175"/>
      <c r="L324" s="171"/>
      <c r="M324" s="176"/>
      <c r="T324" s="177"/>
      <c r="AT324" s="172" t="s">
        <v>172</v>
      </c>
      <c r="AU324" s="172" t="s">
        <v>96</v>
      </c>
      <c r="AV324" s="15" t="s">
        <v>186</v>
      </c>
      <c r="AW324" s="15" t="s">
        <v>42</v>
      </c>
      <c r="AX324" s="15" t="s">
        <v>87</v>
      </c>
      <c r="AY324" s="172" t="s">
        <v>162</v>
      </c>
    </row>
    <row r="325" spans="2:65" s="14" customFormat="1">
      <c r="B325" s="164"/>
      <c r="D325" s="151" t="s">
        <v>172</v>
      </c>
      <c r="E325" s="165" t="s">
        <v>1</v>
      </c>
      <c r="F325" s="166" t="s">
        <v>178</v>
      </c>
      <c r="H325" s="167">
        <v>64.445999999999998</v>
      </c>
      <c r="I325" s="168"/>
      <c r="L325" s="164"/>
      <c r="M325" s="169"/>
      <c r="T325" s="170"/>
      <c r="AT325" s="165" t="s">
        <v>172</v>
      </c>
      <c r="AU325" s="165" t="s">
        <v>96</v>
      </c>
      <c r="AV325" s="14" t="s">
        <v>170</v>
      </c>
      <c r="AW325" s="14" t="s">
        <v>42</v>
      </c>
      <c r="AX325" s="14" t="s">
        <v>94</v>
      </c>
      <c r="AY325" s="165" t="s">
        <v>162</v>
      </c>
    </row>
    <row r="326" spans="2:65" s="1" customFormat="1" ht="16.5" customHeight="1">
      <c r="B326" s="33"/>
      <c r="C326" s="137" t="s">
        <v>674</v>
      </c>
      <c r="D326" s="137" t="s">
        <v>165</v>
      </c>
      <c r="E326" s="138" t="s">
        <v>675</v>
      </c>
      <c r="F326" s="139" t="s">
        <v>676</v>
      </c>
      <c r="G326" s="140" t="s">
        <v>457</v>
      </c>
      <c r="H326" s="141">
        <v>136.399</v>
      </c>
      <c r="I326" s="142"/>
      <c r="J326" s="143">
        <f>ROUND(I326*H326,2)</f>
        <v>0</v>
      </c>
      <c r="K326" s="139" t="s">
        <v>169</v>
      </c>
      <c r="L326" s="33"/>
      <c r="M326" s="144" t="s">
        <v>1</v>
      </c>
      <c r="N326" s="145" t="s">
        <v>52</v>
      </c>
      <c r="P326" s="146">
        <f>O326*H326</f>
        <v>0</v>
      </c>
      <c r="Q326" s="146">
        <v>8.4000000000000003E-4</v>
      </c>
      <c r="R326" s="146">
        <f>Q326*H326</f>
        <v>0.11457516000000001</v>
      </c>
      <c r="S326" s="146">
        <v>0</v>
      </c>
      <c r="T326" s="147">
        <f>S326*H326</f>
        <v>0</v>
      </c>
      <c r="AR326" s="148" t="s">
        <v>170</v>
      </c>
      <c r="AT326" s="148" t="s">
        <v>165</v>
      </c>
      <c r="AU326" s="148" t="s">
        <v>96</v>
      </c>
      <c r="AY326" s="17" t="s">
        <v>162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7" t="s">
        <v>94</v>
      </c>
      <c r="BK326" s="149">
        <f>ROUND(I326*H326,2)</f>
        <v>0</v>
      </c>
      <c r="BL326" s="17" t="s">
        <v>170</v>
      </c>
      <c r="BM326" s="148" t="s">
        <v>677</v>
      </c>
    </row>
    <row r="327" spans="2:65" s="12" customFormat="1">
      <c r="B327" s="150"/>
      <c r="D327" s="151" t="s">
        <v>172</v>
      </c>
      <c r="E327" s="152" t="s">
        <v>1</v>
      </c>
      <c r="F327" s="153" t="s">
        <v>643</v>
      </c>
      <c r="H327" s="152" t="s">
        <v>1</v>
      </c>
      <c r="I327" s="154"/>
      <c r="L327" s="150"/>
      <c r="M327" s="155"/>
      <c r="T327" s="156"/>
      <c r="AT327" s="152" t="s">
        <v>172</v>
      </c>
      <c r="AU327" s="152" t="s">
        <v>96</v>
      </c>
      <c r="AV327" s="12" t="s">
        <v>94</v>
      </c>
      <c r="AW327" s="12" t="s">
        <v>42</v>
      </c>
      <c r="AX327" s="12" t="s">
        <v>87</v>
      </c>
      <c r="AY327" s="152" t="s">
        <v>162</v>
      </c>
    </row>
    <row r="328" spans="2:65" s="12" customFormat="1">
      <c r="B328" s="150"/>
      <c r="D328" s="151" t="s">
        <v>172</v>
      </c>
      <c r="E328" s="152" t="s">
        <v>1</v>
      </c>
      <c r="F328" s="153" t="s">
        <v>644</v>
      </c>
      <c r="H328" s="152" t="s">
        <v>1</v>
      </c>
      <c r="I328" s="154"/>
      <c r="L328" s="150"/>
      <c r="M328" s="155"/>
      <c r="T328" s="156"/>
      <c r="AT328" s="152" t="s">
        <v>172</v>
      </c>
      <c r="AU328" s="152" t="s">
        <v>96</v>
      </c>
      <c r="AV328" s="12" t="s">
        <v>94</v>
      </c>
      <c r="AW328" s="12" t="s">
        <v>42</v>
      </c>
      <c r="AX328" s="12" t="s">
        <v>87</v>
      </c>
      <c r="AY328" s="152" t="s">
        <v>162</v>
      </c>
    </row>
    <row r="329" spans="2:65" s="12" customFormat="1">
      <c r="B329" s="150"/>
      <c r="D329" s="151" t="s">
        <v>172</v>
      </c>
      <c r="E329" s="152" t="s">
        <v>1</v>
      </c>
      <c r="F329" s="153" t="s">
        <v>645</v>
      </c>
      <c r="H329" s="152" t="s">
        <v>1</v>
      </c>
      <c r="I329" s="154"/>
      <c r="L329" s="150"/>
      <c r="M329" s="155"/>
      <c r="T329" s="156"/>
      <c r="AT329" s="152" t="s">
        <v>172</v>
      </c>
      <c r="AU329" s="152" t="s">
        <v>96</v>
      </c>
      <c r="AV329" s="12" t="s">
        <v>94</v>
      </c>
      <c r="AW329" s="12" t="s">
        <v>42</v>
      </c>
      <c r="AX329" s="12" t="s">
        <v>87</v>
      </c>
      <c r="AY329" s="152" t="s">
        <v>162</v>
      </c>
    </row>
    <row r="330" spans="2:65" s="12" customFormat="1">
      <c r="B330" s="150"/>
      <c r="D330" s="151" t="s">
        <v>172</v>
      </c>
      <c r="E330" s="152" t="s">
        <v>1</v>
      </c>
      <c r="F330" s="153" t="s">
        <v>646</v>
      </c>
      <c r="H330" s="152" t="s">
        <v>1</v>
      </c>
      <c r="I330" s="154"/>
      <c r="L330" s="150"/>
      <c r="M330" s="155"/>
      <c r="T330" s="156"/>
      <c r="AT330" s="152" t="s">
        <v>172</v>
      </c>
      <c r="AU330" s="152" t="s">
        <v>96</v>
      </c>
      <c r="AV330" s="12" t="s">
        <v>94</v>
      </c>
      <c r="AW330" s="12" t="s">
        <v>42</v>
      </c>
      <c r="AX330" s="12" t="s">
        <v>87</v>
      </c>
      <c r="AY330" s="152" t="s">
        <v>162</v>
      </c>
    </row>
    <row r="331" spans="2:65" s="15" customFormat="1">
      <c r="B331" s="171"/>
      <c r="D331" s="151" t="s">
        <v>172</v>
      </c>
      <c r="E331" s="172" t="s">
        <v>1</v>
      </c>
      <c r="F331" s="173" t="s">
        <v>220</v>
      </c>
      <c r="H331" s="174">
        <v>0</v>
      </c>
      <c r="I331" s="175"/>
      <c r="L331" s="171"/>
      <c r="M331" s="176"/>
      <c r="T331" s="177"/>
      <c r="AT331" s="172" t="s">
        <v>172</v>
      </c>
      <c r="AU331" s="172" t="s">
        <v>96</v>
      </c>
      <c r="AV331" s="15" t="s">
        <v>186</v>
      </c>
      <c r="AW331" s="15" t="s">
        <v>42</v>
      </c>
      <c r="AX331" s="15" t="s">
        <v>87</v>
      </c>
      <c r="AY331" s="172" t="s">
        <v>162</v>
      </c>
    </row>
    <row r="332" spans="2:65" s="12" customFormat="1">
      <c r="B332" s="150"/>
      <c r="D332" s="151" t="s">
        <v>172</v>
      </c>
      <c r="E332" s="152" t="s">
        <v>1</v>
      </c>
      <c r="F332" s="153" t="s">
        <v>647</v>
      </c>
      <c r="H332" s="152" t="s">
        <v>1</v>
      </c>
      <c r="I332" s="154"/>
      <c r="L332" s="150"/>
      <c r="M332" s="155"/>
      <c r="T332" s="156"/>
      <c r="AT332" s="152" t="s">
        <v>172</v>
      </c>
      <c r="AU332" s="152" t="s">
        <v>96</v>
      </c>
      <c r="AV332" s="12" t="s">
        <v>94</v>
      </c>
      <c r="AW332" s="12" t="s">
        <v>42</v>
      </c>
      <c r="AX332" s="12" t="s">
        <v>87</v>
      </c>
      <c r="AY332" s="152" t="s">
        <v>162</v>
      </c>
    </row>
    <row r="333" spans="2:65" s="12" customFormat="1">
      <c r="B333" s="150"/>
      <c r="D333" s="151" t="s">
        <v>172</v>
      </c>
      <c r="E333" s="152" t="s">
        <v>1</v>
      </c>
      <c r="F333" s="153" t="s">
        <v>648</v>
      </c>
      <c r="H333" s="152" t="s">
        <v>1</v>
      </c>
      <c r="I333" s="154"/>
      <c r="L333" s="150"/>
      <c r="M333" s="155"/>
      <c r="T333" s="156"/>
      <c r="AT333" s="152" t="s">
        <v>172</v>
      </c>
      <c r="AU333" s="152" t="s">
        <v>96</v>
      </c>
      <c r="AV333" s="12" t="s">
        <v>94</v>
      </c>
      <c r="AW333" s="12" t="s">
        <v>42</v>
      </c>
      <c r="AX333" s="12" t="s">
        <v>87</v>
      </c>
      <c r="AY333" s="152" t="s">
        <v>162</v>
      </c>
    </row>
    <row r="334" spans="2:65" s="13" customFormat="1">
      <c r="B334" s="157"/>
      <c r="D334" s="151" t="s">
        <v>172</v>
      </c>
      <c r="E334" s="158" t="s">
        <v>1</v>
      </c>
      <c r="F334" s="159" t="s">
        <v>678</v>
      </c>
      <c r="H334" s="160">
        <v>6.5549999999999997</v>
      </c>
      <c r="I334" s="161"/>
      <c r="L334" s="157"/>
      <c r="M334" s="162"/>
      <c r="T334" s="163"/>
      <c r="AT334" s="158" t="s">
        <v>172</v>
      </c>
      <c r="AU334" s="158" t="s">
        <v>96</v>
      </c>
      <c r="AV334" s="13" t="s">
        <v>96</v>
      </c>
      <c r="AW334" s="13" t="s">
        <v>42</v>
      </c>
      <c r="AX334" s="13" t="s">
        <v>87</v>
      </c>
      <c r="AY334" s="158" t="s">
        <v>162</v>
      </c>
    </row>
    <row r="335" spans="2:65" s="13" customFormat="1">
      <c r="B335" s="157"/>
      <c r="D335" s="151" t="s">
        <v>172</v>
      </c>
      <c r="E335" s="158" t="s">
        <v>1</v>
      </c>
      <c r="F335" s="159" t="s">
        <v>679</v>
      </c>
      <c r="H335" s="160">
        <v>14.28</v>
      </c>
      <c r="I335" s="161"/>
      <c r="L335" s="157"/>
      <c r="M335" s="162"/>
      <c r="T335" s="163"/>
      <c r="AT335" s="158" t="s">
        <v>172</v>
      </c>
      <c r="AU335" s="158" t="s">
        <v>96</v>
      </c>
      <c r="AV335" s="13" t="s">
        <v>96</v>
      </c>
      <c r="AW335" s="13" t="s">
        <v>42</v>
      </c>
      <c r="AX335" s="13" t="s">
        <v>87</v>
      </c>
      <c r="AY335" s="158" t="s">
        <v>162</v>
      </c>
    </row>
    <row r="336" spans="2:65" s="13" customFormat="1">
      <c r="B336" s="157"/>
      <c r="D336" s="151" t="s">
        <v>172</v>
      </c>
      <c r="E336" s="158" t="s">
        <v>1</v>
      </c>
      <c r="F336" s="159" t="s">
        <v>680</v>
      </c>
      <c r="H336" s="160">
        <v>12.48</v>
      </c>
      <c r="I336" s="161"/>
      <c r="L336" s="157"/>
      <c r="M336" s="162"/>
      <c r="T336" s="163"/>
      <c r="AT336" s="158" t="s">
        <v>172</v>
      </c>
      <c r="AU336" s="158" t="s">
        <v>96</v>
      </c>
      <c r="AV336" s="13" t="s">
        <v>96</v>
      </c>
      <c r="AW336" s="13" t="s">
        <v>42</v>
      </c>
      <c r="AX336" s="13" t="s">
        <v>87</v>
      </c>
      <c r="AY336" s="158" t="s">
        <v>162</v>
      </c>
    </row>
    <row r="337" spans="2:65" s="12" customFormat="1">
      <c r="B337" s="150"/>
      <c r="D337" s="151" t="s">
        <v>172</v>
      </c>
      <c r="E337" s="152" t="s">
        <v>1</v>
      </c>
      <c r="F337" s="153" t="s">
        <v>652</v>
      </c>
      <c r="H337" s="152" t="s">
        <v>1</v>
      </c>
      <c r="I337" s="154"/>
      <c r="L337" s="150"/>
      <c r="M337" s="155"/>
      <c r="T337" s="156"/>
      <c r="AT337" s="152" t="s">
        <v>172</v>
      </c>
      <c r="AU337" s="152" t="s">
        <v>96</v>
      </c>
      <c r="AV337" s="12" t="s">
        <v>94</v>
      </c>
      <c r="AW337" s="12" t="s">
        <v>42</v>
      </c>
      <c r="AX337" s="12" t="s">
        <v>87</v>
      </c>
      <c r="AY337" s="152" t="s">
        <v>162</v>
      </c>
    </row>
    <row r="338" spans="2:65" s="13" customFormat="1">
      <c r="B338" s="157"/>
      <c r="D338" s="151" t="s">
        <v>172</v>
      </c>
      <c r="E338" s="158" t="s">
        <v>1</v>
      </c>
      <c r="F338" s="159" t="s">
        <v>681</v>
      </c>
      <c r="H338" s="160">
        <v>11.484</v>
      </c>
      <c r="I338" s="161"/>
      <c r="L338" s="157"/>
      <c r="M338" s="162"/>
      <c r="T338" s="163"/>
      <c r="AT338" s="158" t="s">
        <v>172</v>
      </c>
      <c r="AU338" s="158" t="s">
        <v>96</v>
      </c>
      <c r="AV338" s="13" t="s">
        <v>96</v>
      </c>
      <c r="AW338" s="13" t="s">
        <v>42</v>
      </c>
      <c r="AX338" s="13" t="s">
        <v>87</v>
      </c>
      <c r="AY338" s="158" t="s">
        <v>162</v>
      </c>
    </row>
    <row r="339" spans="2:65" s="12" customFormat="1">
      <c r="B339" s="150"/>
      <c r="D339" s="151" t="s">
        <v>172</v>
      </c>
      <c r="E339" s="152" t="s">
        <v>1</v>
      </c>
      <c r="F339" s="153" t="s">
        <v>654</v>
      </c>
      <c r="H339" s="152" t="s">
        <v>1</v>
      </c>
      <c r="I339" s="154"/>
      <c r="L339" s="150"/>
      <c r="M339" s="155"/>
      <c r="T339" s="156"/>
      <c r="AT339" s="152" t="s">
        <v>172</v>
      </c>
      <c r="AU339" s="152" t="s">
        <v>96</v>
      </c>
      <c r="AV339" s="12" t="s">
        <v>94</v>
      </c>
      <c r="AW339" s="12" t="s">
        <v>42</v>
      </c>
      <c r="AX339" s="12" t="s">
        <v>87</v>
      </c>
      <c r="AY339" s="152" t="s">
        <v>162</v>
      </c>
    </row>
    <row r="340" spans="2:65" s="12" customFormat="1">
      <c r="B340" s="150"/>
      <c r="D340" s="151" t="s">
        <v>172</v>
      </c>
      <c r="E340" s="152" t="s">
        <v>1</v>
      </c>
      <c r="F340" s="153" t="s">
        <v>655</v>
      </c>
      <c r="H340" s="152" t="s">
        <v>1</v>
      </c>
      <c r="I340" s="154"/>
      <c r="L340" s="150"/>
      <c r="M340" s="155"/>
      <c r="T340" s="156"/>
      <c r="AT340" s="152" t="s">
        <v>172</v>
      </c>
      <c r="AU340" s="152" t="s">
        <v>96</v>
      </c>
      <c r="AV340" s="12" t="s">
        <v>94</v>
      </c>
      <c r="AW340" s="12" t="s">
        <v>42</v>
      </c>
      <c r="AX340" s="12" t="s">
        <v>87</v>
      </c>
      <c r="AY340" s="152" t="s">
        <v>162</v>
      </c>
    </row>
    <row r="341" spans="2:65" s="13" customFormat="1">
      <c r="B341" s="157"/>
      <c r="D341" s="151" t="s">
        <v>172</v>
      </c>
      <c r="E341" s="158" t="s">
        <v>1</v>
      </c>
      <c r="F341" s="159" t="s">
        <v>682</v>
      </c>
      <c r="H341" s="160">
        <v>78.400000000000006</v>
      </c>
      <c r="I341" s="161"/>
      <c r="L341" s="157"/>
      <c r="M341" s="162"/>
      <c r="T341" s="163"/>
      <c r="AT341" s="158" t="s">
        <v>172</v>
      </c>
      <c r="AU341" s="158" t="s">
        <v>96</v>
      </c>
      <c r="AV341" s="13" t="s">
        <v>96</v>
      </c>
      <c r="AW341" s="13" t="s">
        <v>42</v>
      </c>
      <c r="AX341" s="13" t="s">
        <v>87</v>
      </c>
      <c r="AY341" s="158" t="s">
        <v>162</v>
      </c>
    </row>
    <row r="342" spans="2:65" s="13" customFormat="1">
      <c r="B342" s="157"/>
      <c r="D342" s="151" t="s">
        <v>172</v>
      </c>
      <c r="E342" s="158" t="s">
        <v>1</v>
      </c>
      <c r="F342" s="159" t="s">
        <v>683</v>
      </c>
      <c r="H342" s="160">
        <v>13.2</v>
      </c>
      <c r="I342" s="161"/>
      <c r="L342" s="157"/>
      <c r="M342" s="162"/>
      <c r="T342" s="163"/>
      <c r="AT342" s="158" t="s">
        <v>172</v>
      </c>
      <c r="AU342" s="158" t="s">
        <v>96</v>
      </c>
      <c r="AV342" s="13" t="s">
        <v>96</v>
      </c>
      <c r="AW342" s="13" t="s">
        <v>42</v>
      </c>
      <c r="AX342" s="13" t="s">
        <v>87</v>
      </c>
      <c r="AY342" s="158" t="s">
        <v>162</v>
      </c>
    </row>
    <row r="343" spans="2:65" s="13" customFormat="1">
      <c r="B343" s="157"/>
      <c r="D343" s="151" t="s">
        <v>172</v>
      </c>
      <c r="E343" s="158" t="s">
        <v>1</v>
      </c>
      <c r="F343" s="159" t="s">
        <v>684</v>
      </c>
      <c r="H343" s="160">
        <v>0</v>
      </c>
      <c r="I343" s="161"/>
      <c r="L343" s="157"/>
      <c r="M343" s="162"/>
      <c r="T343" s="163"/>
      <c r="AT343" s="158" t="s">
        <v>172</v>
      </c>
      <c r="AU343" s="158" t="s">
        <v>96</v>
      </c>
      <c r="AV343" s="13" t="s">
        <v>96</v>
      </c>
      <c r="AW343" s="13" t="s">
        <v>42</v>
      </c>
      <c r="AX343" s="13" t="s">
        <v>87</v>
      </c>
      <c r="AY343" s="158" t="s">
        <v>162</v>
      </c>
    </row>
    <row r="344" spans="2:65" s="14" customFormat="1">
      <c r="B344" s="164"/>
      <c r="D344" s="151" t="s">
        <v>172</v>
      </c>
      <c r="E344" s="165" t="s">
        <v>374</v>
      </c>
      <c r="F344" s="166" t="s">
        <v>685</v>
      </c>
      <c r="H344" s="167">
        <v>136.399</v>
      </c>
      <c r="I344" s="168"/>
      <c r="L344" s="164"/>
      <c r="M344" s="169"/>
      <c r="T344" s="170"/>
      <c r="AT344" s="165" t="s">
        <v>172</v>
      </c>
      <c r="AU344" s="165" t="s">
        <v>96</v>
      </c>
      <c r="AV344" s="14" t="s">
        <v>170</v>
      </c>
      <c r="AW344" s="14" t="s">
        <v>42</v>
      </c>
      <c r="AX344" s="14" t="s">
        <v>94</v>
      </c>
      <c r="AY344" s="165" t="s">
        <v>162</v>
      </c>
    </row>
    <row r="345" spans="2:65" s="1" customFormat="1" ht="16.5" customHeight="1">
      <c r="B345" s="33"/>
      <c r="C345" s="137" t="s">
        <v>686</v>
      </c>
      <c r="D345" s="137" t="s">
        <v>165</v>
      </c>
      <c r="E345" s="138" t="s">
        <v>687</v>
      </c>
      <c r="F345" s="139" t="s">
        <v>688</v>
      </c>
      <c r="G345" s="140" t="s">
        <v>457</v>
      </c>
      <c r="H345" s="141">
        <v>136.399</v>
      </c>
      <c r="I345" s="142"/>
      <c r="J345" s="143">
        <f>ROUND(I345*H345,2)</f>
        <v>0</v>
      </c>
      <c r="K345" s="139" t="s">
        <v>169</v>
      </c>
      <c r="L345" s="33"/>
      <c r="M345" s="144" t="s">
        <v>1</v>
      </c>
      <c r="N345" s="145" t="s">
        <v>52</v>
      </c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AR345" s="148" t="s">
        <v>170</v>
      </c>
      <c r="AT345" s="148" t="s">
        <v>165</v>
      </c>
      <c r="AU345" s="148" t="s">
        <v>96</v>
      </c>
      <c r="AY345" s="17" t="s">
        <v>162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7" t="s">
        <v>94</v>
      </c>
      <c r="BK345" s="149">
        <f>ROUND(I345*H345,2)</f>
        <v>0</v>
      </c>
      <c r="BL345" s="17" t="s">
        <v>170</v>
      </c>
      <c r="BM345" s="148" t="s">
        <v>689</v>
      </c>
    </row>
    <row r="346" spans="2:65" s="13" customFormat="1">
      <c r="B346" s="157"/>
      <c r="D346" s="151" t="s">
        <v>172</v>
      </c>
      <c r="E346" s="158" t="s">
        <v>1</v>
      </c>
      <c r="F346" s="159" t="s">
        <v>374</v>
      </c>
      <c r="H346" s="160">
        <v>136.399</v>
      </c>
      <c r="I346" s="161"/>
      <c r="L346" s="157"/>
      <c r="M346" s="162"/>
      <c r="T346" s="163"/>
      <c r="AT346" s="158" t="s">
        <v>172</v>
      </c>
      <c r="AU346" s="158" t="s">
        <v>96</v>
      </c>
      <c r="AV346" s="13" t="s">
        <v>96</v>
      </c>
      <c r="AW346" s="13" t="s">
        <v>42</v>
      </c>
      <c r="AX346" s="13" t="s">
        <v>94</v>
      </c>
      <c r="AY346" s="158" t="s">
        <v>162</v>
      </c>
    </row>
    <row r="347" spans="2:65" s="1" customFormat="1" ht="16.5" customHeight="1">
      <c r="B347" s="33"/>
      <c r="C347" s="137" t="s">
        <v>690</v>
      </c>
      <c r="D347" s="137" t="s">
        <v>165</v>
      </c>
      <c r="E347" s="138" t="s">
        <v>577</v>
      </c>
      <c r="F347" s="139" t="s">
        <v>578</v>
      </c>
      <c r="G347" s="140" t="s">
        <v>507</v>
      </c>
      <c r="H347" s="141">
        <v>36.209000000000003</v>
      </c>
      <c r="I347" s="142"/>
      <c r="J347" s="143">
        <f>ROUND(I347*H347,2)</f>
        <v>0</v>
      </c>
      <c r="K347" s="139" t="s">
        <v>169</v>
      </c>
      <c r="L347" s="33"/>
      <c r="M347" s="144" t="s">
        <v>1</v>
      </c>
      <c r="N347" s="145" t="s">
        <v>52</v>
      </c>
      <c r="P347" s="146">
        <f>O347*H347</f>
        <v>0</v>
      </c>
      <c r="Q347" s="146">
        <v>0</v>
      </c>
      <c r="R347" s="146">
        <f>Q347*H347</f>
        <v>0</v>
      </c>
      <c r="S347" s="146">
        <v>0</v>
      </c>
      <c r="T347" s="147">
        <f>S347*H347</f>
        <v>0</v>
      </c>
      <c r="AR347" s="148" t="s">
        <v>170</v>
      </c>
      <c r="AT347" s="148" t="s">
        <v>165</v>
      </c>
      <c r="AU347" s="148" t="s">
        <v>96</v>
      </c>
      <c r="AY347" s="17" t="s">
        <v>162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7" t="s">
        <v>94</v>
      </c>
      <c r="BK347" s="149">
        <f>ROUND(I347*H347,2)</f>
        <v>0</v>
      </c>
      <c r="BL347" s="17" t="s">
        <v>170</v>
      </c>
      <c r="BM347" s="148" t="s">
        <v>691</v>
      </c>
    </row>
    <row r="348" spans="2:65" s="12" customFormat="1">
      <c r="B348" s="150"/>
      <c r="D348" s="151" t="s">
        <v>172</v>
      </c>
      <c r="E348" s="152" t="s">
        <v>1</v>
      </c>
      <c r="F348" s="153" t="s">
        <v>692</v>
      </c>
      <c r="H348" s="152" t="s">
        <v>1</v>
      </c>
      <c r="I348" s="154"/>
      <c r="L348" s="150"/>
      <c r="M348" s="155"/>
      <c r="T348" s="156"/>
      <c r="AT348" s="152" t="s">
        <v>172</v>
      </c>
      <c r="AU348" s="152" t="s">
        <v>96</v>
      </c>
      <c r="AV348" s="12" t="s">
        <v>94</v>
      </c>
      <c r="AW348" s="12" t="s">
        <v>42</v>
      </c>
      <c r="AX348" s="12" t="s">
        <v>87</v>
      </c>
      <c r="AY348" s="152" t="s">
        <v>162</v>
      </c>
    </row>
    <row r="349" spans="2:65" s="12" customFormat="1">
      <c r="B349" s="150"/>
      <c r="D349" s="151" t="s">
        <v>172</v>
      </c>
      <c r="E349" s="152" t="s">
        <v>1</v>
      </c>
      <c r="F349" s="153" t="s">
        <v>693</v>
      </c>
      <c r="H349" s="152" t="s">
        <v>1</v>
      </c>
      <c r="I349" s="154"/>
      <c r="L349" s="150"/>
      <c r="M349" s="155"/>
      <c r="T349" s="156"/>
      <c r="AT349" s="152" t="s">
        <v>172</v>
      </c>
      <c r="AU349" s="152" t="s">
        <v>96</v>
      </c>
      <c r="AV349" s="12" t="s">
        <v>94</v>
      </c>
      <c r="AW349" s="12" t="s">
        <v>42</v>
      </c>
      <c r="AX349" s="12" t="s">
        <v>87</v>
      </c>
      <c r="AY349" s="152" t="s">
        <v>162</v>
      </c>
    </row>
    <row r="350" spans="2:65" s="15" customFormat="1">
      <c r="B350" s="171"/>
      <c r="D350" s="151" t="s">
        <v>172</v>
      </c>
      <c r="E350" s="172" t="s">
        <v>1</v>
      </c>
      <c r="F350" s="173" t="s">
        <v>220</v>
      </c>
      <c r="H350" s="174">
        <v>0</v>
      </c>
      <c r="I350" s="175"/>
      <c r="L350" s="171"/>
      <c r="M350" s="176"/>
      <c r="T350" s="177"/>
      <c r="AT350" s="172" t="s">
        <v>172</v>
      </c>
      <c r="AU350" s="172" t="s">
        <v>96</v>
      </c>
      <c r="AV350" s="15" t="s">
        <v>186</v>
      </c>
      <c r="AW350" s="15" t="s">
        <v>42</v>
      </c>
      <c r="AX350" s="15" t="s">
        <v>87</v>
      </c>
      <c r="AY350" s="172" t="s">
        <v>162</v>
      </c>
    </row>
    <row r="351" spans="2:65" s="12" customFormat="1">
      <c r="B351" s="150"/>
      <c r="D351" s="151" t="s">
        <v>172</v>
      </c>
      <c r="E351" s="152" t="s">
        <v>1</v>
      </c>
      <c r="F351" s="153" t="s">
        <v>694</v>
      </c>
      <c r="H351" s="152" t="s">
        <v>1</v>
      </c>
      <c r="I351" s="154"/>
      <c r="L351" s="150"/>
      <c r="M351" s="155"/>
      <c r="T351" s="156"/>
      <c r="AT351" s="152" t="s">
        <v>172</v>
      </c>
      <c r="AU351" s="152" t="s">
        <v>96</v>
      </c>
      <c r="AV351" s="12" t="s">
        <v>94</v>
      </c>
      <c r="AW351" s="12" t="s">
        <v>42</v>
      </c>
      <c r="AX351" s="12" t="s">
        <v>87</v>
      </c>
      <c r="AY351" s="152" t="s">
        <v>162</v>
      </c>
    </row>
    <row r="352" spans="2:65" s="12" customFormat="1">
      <c r="B352" s="150"/>
      <c r="D352" s="151" t="s">
        <v>172</v>
      </c>
      <c r="E352" s="152" t="s">
        <v>1</v>
      </c>
      <c r="F352" s="153" t="s">
        <v>695</v>
      </c>
      <c r="H352" s="152" t="s">
        <v>1</v>
      </c>
      <c r="I352" s="154"/>
      <c r="L352" s="150"/>
      <c r="M352" s="155"/>
      <c r="T352" s="156"/>
      <c r="AT352" s="152" t="s">
        <v>172</v>
      </c>
      <c r="AU352" s="152" t="s">
        <v>96</v>
      </c>
      <c r="AV352" s="12" t="s">
        <v>94</v>
      </c>
      <c r="AW352" s="12" t="s">
        <v>42</v>
      </c>
      <c r="AX352" s="12" t="s">
        <v>87</v>
      </c>
      <c r="AY352" s="152" t="s">
        <v>162</v>
      </c>
    </row>
    <row r="353" spans="2:65" s="12" customFormat="1">
      <c r="B353" s="150"/>
      <c r="D353" s="151" t="s">
        <v>172</v>
      </c>
      <c r="E353" s="152" t="s">
        <v>1</v>
      </c>
      <c r="F353" s="153" t="s">
        <v>696</v>
      </c>
      <c r="H353" s="152" t="s">
        <v>1</v>
      </c>
      <c r="I353" s="154"/>
      <c r="L353" s="150"/>
      <c r="M353" s="155"/>
      <c r="T353" s="156"/>
      <c r="AT353" s="152" t="s">
        <v>172</v>
      </c>
      <c r="AU353" s="152" t="s">
        <v>96</v>
      </c>
      <c r="AV353" s="12" t="s">
        <v>94</v>
      </c>
      <c r="AW353" s="12" t="s">
        <v>42</v>
      </c>
      <c r="AX353" s="12" t="s">
        <v>87</v>
      </c>
      <c r="AY353" s="152" t="s">
        <v>162</v>
      </c>
    </row>
    <row r="354" spans="2:65" s="13" customFormat="1">
      <c r="B354" s="157"/>
      <c r="D354" s="151" t="s">
        <v>172</v>
      </c>
      <c r="E354" s="158" t="s">
        <v>1</v>
      </c>
      <c r="F354" s="159" t="s">
        <v>344</v>
      </c>
      <c r="H354" s="160">
        <v>66.600999999999999</v>
      </c>
      <c r="I354" s="161"/>
      <c r="L354" s="157"/>
      <c r="M354" s="162"/>
      <c r="T354" s="163"/>
      <c r="AT354" s="158" t="s">
        <v>172</v>
      </c>
      <c r="AU354" s="158" t="s">
        <v>96</v>
      </c>
      <c r="AV354" s="13" t="s">
        <v>96</v>
      </c>
      <c r="AW354" s="13" t="s">
        <v>42</v>
      </c>
      <c r="AX354" s="13" t="s">
        <v>87</v>
      </c>
      <c r="AY354" s="158" t="s">
        <v>162</v>
      </c>
    </row>
    <row r="355" spans="2:65" s="12" customFormat="1">
      <c r="B355" s="150"/>
      <c r="D355" s="151" t="s">
        <v>172</v>
      </c>
      <c r="E355" s="152" t="s">
        <v>1</v>
      </c>
      <c r="F355" s="153" t="s">
        <v>697</v>
      </c>
      <c r="H355" s="152" t="s">
        <v>1</v>
      </c>
      <c r="I355" s="154"/>
      <c r="L355" s="150"/>
      <c r="M355" s="155"/>
      <c r="T355" s="156"/>
      <c r="AT355" s="152" t="s">
        <v>172</v>
      </c>
      <c r="AU355" s="152" t="s">
        <v>96</v>
      </c>
      <c r="AV355" s="12" t="s">
        <v>94</v>
      </c>
      <c r="AW355" s="12" t="s">
        <v>42</v>
      </c>
      <c r="AX355" s="12" t="s">
        <v>87</v>
      </c>
      <c r="AY355" s="152" t="s">
        <v>162</v>
      </c>
    </row>
    <row r="356" spans="2:65" s="13" customFormat="1">
      <c r="B356" s="157"/>
      <c r="D356" s="151" t="s">
        <v>172</v>
      </c>
      <c r="E356" s="158" t="s">
        <v>1</v>
      </c>
      <c r="F356" s="159" t="s">
        <v>698</v>
      </c>
      <c r="H356" s="160">
        <v>-8.0449999999999999</v>
      </c>
      <c r="I356" s="161"/>
      <c r="L356" s="157"/>
      <c r="M356" s="162"/>
      <c r="T356" s="163"/>
      <c r="AT356" s="158" t="s">
        <v>172</v>
      </c>
      <c r="AU356" s="158" t="s">
        <v>96</v>
      </c>
      <c r="AV356" s="13" t="s">
        <v>96</v>
      </c>
      <c r="AW356" s="13" t="s">
        <v>42</v>
      </c>
      <c r="AX356" s="13" t="s">
        <v>87</v>
      </c>
      <c r="AY356" s="158" t="s">
        <v>162</v>
      </c>
    </row>
    <row r="357" spans="2:65" s="13" customFormat="1">
      <c r="B357" s="157"/>
      <c r="D357" s="151" t="s">
        <v>172</v>
      </c>
      <c r="E357" s="158" t="s">
        <v>1</v>
      </c>
      <c r="F357" s="159" t="s">
        <v>699</v>
      </c>
      <c r="H357" s="160">
        <v>-19.946000000000002</v>
      </c>
      <c r="I357" s="161"/>
      <c r="L357" s="157"/>
      <c r="M357" s="162"/>
      <c r="T357" s="163"/>
      <c r="AT357" s="158" t="s">
        <v>172</v>
      </c>
      <c r="AU357" s="158" t="s">
        <v>96</v>
      </c>
      <c r="AV357" s="13" t="s">
        <v>96</v>
      </c>
      <c r="AW357" s="13" t="s">
        <v>42</v>
      </c>
      <c r="AX357" s="13" t="s">
        <v>87</v>
      </c>
      <c r="AY357" s="158" t="s">
        <v>162</v>
      </c>
    </row>
    <row r="358" spans="2:65" s="13" customFormat="1">
      <c r="B358" s="157"/>
      <c r="D358" s="151" t="s">
        <v>172</v>
      </c>
      <c r="E358" s="158" t="s">
        <v>1</v>
      </c>
      <c r="F358" s="159" t="s">
        <v>700</v>
      </c>
      <c r="H358" s="160">
        <v>-2.5999999999999999E-2</v>
      </c>
      <c r="I358" s="161"/>
      <c r="L358" s="157"/>
      <c r="M358" s="162"/>
      <c r="T358" s="163"/>
      <c r="AT358" s="158" t="s">
        <v>172</v>
      </c>
      <c r="AU358" s="158" t="s">
        <v>96</v>
      </c>
      <c r="AV358" s="13" t="s">
        <v>96</v>
      </c>
      <c r="AW358" s="13" t="s">
        <v>42</v>
      </c>
      <c r="AX358" s="13" t="s">
        <v>87</v>
      </c>
      <c r="AY358" s="158" t="s">
        <v>162</v>
      </c>
    </row>
    <row r="359" spans="2:65" s="13" customFormat="1">
      <c r="B359" s="157"/>
      <c r="D359" s="151" t="s">
        <v>172</v>
      </c>
      <c r="E359" s="158" t="s">
        <v>1</v>
      </c>
      <c r="F359" s="159" t="s">
        <v>701</v>
      </c>
      <c r="H359" s="160">
        <v>-1.143</v>
      </c>
      <c r="I359" s="161"/>
      <c r="L359" s="157"/>
      <c r="M359" s="162"/>
      <c r="T359" s="163"/>
      <c r="AT359" s="158" t="s">
        <v>172</v>
      </c>
      <c r="AU359" s="158" t="s">
        <v>96</v>
      </c>
      <c r="AV359" s="13" t="s">
        <v>96</v>
      </c>
      <c r="AW359" s="13" t="s">
        <v>42</v>
      </c>
      <c r="AX359" s="13" t="s">
        <v>87</v>
      </c>
      <c r="AY359" s="158" t="s">
        <v>162</v>
      </c>
    </row>
    <row r="360" spans="2:65" s="12" customFormat="1">
      <c r="B360" s="150"/>
      <c r="D360" s="151" t="s">
        <v>172</v>
      </c>
      <c r="E360" s="152" t="s">
        <v>1</v>
      </c>
      <c r="F360" s="153" t="s">
        <v>702</v>
      </c>
      <c r="H360" s="152" t="s">
        <v>1</v>
      </c>
      <c r="I360" s="154"/>
      <c r="L360" s="150"/>
      <c r="M360" s="155"/>
      <c r="T360" s="156"/>
      <c r="AT360" s="152" t="s">
        <v>172</v>
      </c>
      <c r="AU360" s="152" t="s">
        <v>96</v>
      </c>
      <c r="AV360" s="12" t="s">
        <v>94</v>
      </c>
      <c r="AW360" s="12" t="s">
        <v>42</v>
      </c>
      <c r="AX360" s="12" t="s">
        <v>87</v>
      </c>
      <c r="AY360" s="152" t="s">
        <v>162</v>
      </c>
    </row>
    <row r="361" spans="2:65" s="13" customFormat="1">
      <c r="B361" s="157"/>
      <c r="D361" s="151" t="s">
        <v>172</v>
      </c>
      <c r="E361" s="158" t="s">
        <v>1</v>
      </c>
      <c r="F361" s="159" t="s">
        <v>703</v>
      </c>
      <c r="H361" s="160">
        <v>-0.56999999999999995</v>
      </c>
      <c r="I361" s="161"/>
      <c r="L361" s="157"/>
      <c r="M361" s="162"/>
      <c r="T361" s="163"/>
      <c r="AT361" s="158" t="s">
        <v>172</v>
      </c>
      <c r="AU361" s="158" t="s">
        <v>96</v>
      </c>
      <c r="AV361" s="13" t="s">
        <v>96</v>
      </c>
      <c r="AW361" s="13" t="s">
        <v>42</v>
      </c>
      <c r="AX361" s="13" t="s">
        <v>87</v>
      </c>
      <c r="AY361" s="158" t="s">
        <v>162</v>
      </c>
    </row>
    <row r="362" spans="2:65" s="13" customFormat="1">
      <c r="B362" s="157"/>
      <c r="D362" s="151" t="s">
        <v>172</v>
      </c>
      <c r="E362" s="158" t="s">
        <v>1</v>
      </c>
      <c r="F362" s="159" t="s">
        <v>704</v>
      </c>
      <c r="H362" s="160">
        <v>-0.66200000000000003</v>
      </c>
      <c r="I362" s="161"/>
      <c r="L362" s="157"/>
      <c r="M362" s="162"/>
      <c r="T362" s="163"/>
      <c r="AT362" s="158" t="s">
        <v>172</v>
      </c>
      <c r="AU362" s="158" t="s">
        <v>96</v>
      </c>
      <c r="AV362" s="13" t="s">
        <v>96</v>
      </c>
      <c r="AW362" s="13" t="s">
        <v>42</v>
      </c>
      <c r="AX362" s="13" t="s">
        <v>87</v>
      </c>
      <c r="AY362" s="158" t="s">
        <v>162</v>
      </c>
    </row>
    <row r="363" spans="2:65" s="15" customFormat="1">
      <c r="B363" s="171"/>
      <c r="D363" s="151" t="s">
        <v>172</v>
      </c>
      <c r="E363" s="172" t="s">
        <v>438</v>
      </c>
      <c r="F363" s="173" t="s">
        <v>705</v>
      </c>
      <c r="H363" s="174">
        <v>36.209000000000003</v>
      </c>
      <c r="I363" s="175"/>
      <c r="L363" s="171"/>
      <c r="M363" s="176"/>
      <c r="T363" s="177"/>
      <c r="AT363" s="172" t="s">
        <v>172</v>
      </c>
      <c r="AU363" s="172" t="s">
        <v>96</v>
      </c>
      <c r="AV363" s="15" t="s">
        <v>186</v>
      </c>
      <c r="AW363" s="15" t="s">
        <v>42</v>
      </c>
      <c r="AX363" s="15" t="s">
        <v>87</v>
      </c>
      <c r="AY363" s="172" t="s">
        <v>162</v>
      </c>
    </row>
    <row r="364" spans="2:65" s="14" customFormat="1">
      <c r="B364" s="164"/>
      <c r="D364" s="151" t="s">
        <v>172</v>
      </c>
      <c r="E364" s="165" t="s">
        <v>706</v>
      </c>
      <c r="F364" s="166" t="s">
        <v>178</v>
      </c>
      <c r="H364" s="167">
        <v>36.209000000000003</v>
      </c>
      <c r="I364" s="168"/>
      <c r="L364" s="164"/>
      <c r="M364" s="169"/>
      <c r="T364" s="170"/>
      <c r="AT364" s="165" t="s">
        <v>172</v>
      </c>
      <c r="AU364" s="165" t="s">
        <v>96</v>
      </c>
      <c r="AV364" s="14" t="s">
        <v>170</v>
      </c>
      <c r="AW364" s="14" t="s">
        <v>42</v>
      </c>
      <c r="AX364" s="14" t="s">
        <v>94</v>
      </c>
      <c r="AY364" s="165" t="s">
        <v>162</v>
      </c>
    </row>
    <row r="365" spans="2:65" s="1" customFormat="1" ht="16.5" customHeight="1">
      <c r="B365" s="33"/>
      <c r="C365" s="185" t="s">
        <v>707</v>
      </c>
      <c r="D365" s="185" t="s">
        <v>585</v>
      </c>
      <c r="E365" s="186" t="s">
        <v>708</v>
      </c>
      <c r="F365" s="187" t="s">
        <v>587</v>
      </c>
      <c r="G365" s="188" t="s">
        <v>189</v>
      </c>
      <c r="H365" s="189">
        <v>77.52</v>
      </c>
      <c r="I365" s="190"/>
      <c r="J365" s="191">
        <f>ROUND(I365*H365,2)</f>
        <v>0</v>
      </c>
      <c r="K365" s="187" t="s">
        <v>169</v>
      </c>
      <c r="L365" s="192"/>
      <c r="M365" s="193" t="s">
        <v>1</v>
      </c>
      <c r="N365" s="194" t="s">
        <v>52</v>
      </c>
      <c r="P365" s="146">
        <f>O365*H365</f>
        <v>0</v>
      </c>
      <c r="Q365" s="146">
        <v>1</v>
      </c>
      <c r="R365" s="146">
        <f>Q365*H365</f>
        <v>77.52</v>
      </c>
      <c r="S365" s="146">
        <v>0</v>
      </c>
      <c r="T365" s="147">
        <f>S365*H365</f>
        <v>0</v>
      </c>
      <c r="AR365" s="148" t="s">
        <v>211</v>
      </c>
      <c r="AT365" s="148" t="s">
        <v>585</v>
      </c>
      <c r="AU365" s="148" t="s">
        <v>96</v>
      </c>
      <c r="AY365" s="17" t="s">
        <v>162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17" t="s">
        <v>94</v>
      </c>
      <c r="BK365" s="149">
        <f>ROUND(I365*H365,2)</f>
        <v>0</v>
      </c>
      <c r="BL365" s="17" t="s">
        <v>170</v>
      </c>
      <c r="BM365" s="148" t="s">
        <v>709</v>
      </c>
    </row>
    <row r="366" spans="2:65" s="12" customFormat="1">
      <c r="B366" s="150"/>
      <c r="D366" s="151" t="s">
        <v>172</v>
      </c>
      <c r="E366" s="152" t="s">
        <v>1</v>
      </c>
      <c r="F366" s="153" t="s">
        <v>710</v>
      </c>
      <c r="H366" s="152" t="s">
        <v>1</v>
      </c>
      <c r="I366" s="154"/>
      <c r="L366" s="150"/>
      <c r="M366" s="155"/>
      <c r="T366" s="156"/>
      <c r="AT366" s="152" t="s">
        <v>172</v>
      </c>
      <c r="AU366" s="152" t="s">
        <v>96</v>
      </c>
      <c r="AV366" s="12" t="s">
        <v>94</v>
      </c>
      <c r="AW366" s="12" t="s">
        <v>42</v>
      </c>
      <c r="AX366" s="12" t="s">
        <v>87</v>
      </c>
      <c r="AY366" s="152" t="s">
        <v>162</v>
      </c>
    </row>
    <row r="367" spans="2:65" s="13" customFormat="1">
      <c r="B367" s="157"/>
      <c r="D367" s="151" t="s">
        <v>172</v>
      </c>
      <c r="E367" s="158" t="s">
        <v>1</v>
      </c>
      <c r="F367" s="159" t="s">
        <v>711</v>
      </c>
      <c r="H367" s="160">
        <v>77.52</v>
      </c>
      <c r="I367" s="161"/>
      <c r="L367" s="157"/>
      <c r="M367" s="162"/>
      <c r="T367" s="163"/>
      <c r="AT367" s="158" t="s">
        <v>172</v>
      </c>
      <c r="AU367" s="158" t="s">
        <v>96</v>
      </c>
      <c r="AV367" s="13" t="s">
        <v>96</v>
      </c>
      <c r="AW367" s="13" t="s">
        <v>42</v>
      </c>
      <c r="AX367" s="13" t="s">
        <v>94</v>
      </c>
      <c r="AY367" s="158" t="s">
        <v>162</v>
      </c>
    </row>
    <row r="368" spans="2:65" s="1" customFormat="1" ht="16.5" customHeight="1">
      <c r="B368" s="33"/>
      <c r="C368" s="137" t="s">
        <v>712</v>
      </c>
      <c r="D368" s="137" t="s">
        <v>165</v>
      </c>
      <c r="E368" s="138" t="s">
        <v>591</v>
      </c>
      <c r="F368" s="139" t="s">
        <v>592</v>
      </c>
      <c r="G368" s="140" t="s">
        <v>507</v>
      </c>
      <c r="H368" s="141">
        <v>9.9730000000000008</v>
      </c>
      <c r="I368" s="142"/>
      <c r="J368" s="143">
        <f>ROUND(I368*H368,2)</f>
        <v>0</v>
      </c>
      <c r="K368" s="139" t="s">
        <v>169</v>
      </c>
      <c r="L368" s="33"/>
      <c r="M368" s="144" t="s">
        <v>1</v>
      </c>
      <c r="N368" s="145" t="s">
        <v>52</v>
      </c>
      <c r="P368" s="146">
        <f>O368*H368</f>
        <v>0</v>
      </c>
      <c r="Q368" s="146">
        <v>0</v>
      </c>
      <c r="R368" s="146">
        <f>Q368*H368</f>
        <v>0</v>
      </c>
      <c r="S368" s="146">
        <v>0</v>
      </c>
      <c r="T368" s="147">
        <f>S368*H368</f>
        <v>0</v>
      </c>
      <c r="AR368" s="148" t="s">
        <v>170</v>
      </c>
      <c r="AT368" s="148" t="s">
        <v>165</v>
      </c>
      <c r="AU368" s="148" t="s">
        <v>96</v>
      </c>
      <c r="AY368" s="17" t="s">
        <v>162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7" t="s">
        <v>94</v>
      </c>
      <c r="BK368" s="149">
        <f>ROUND(I368*H368,2)</f>
        <v>0</v>
      </c>
      <c r="BL368" s="17" t="s">
        <v>170</v>
      </c>
      <c r="BM368" s="148" t="s">
        <v>713</v>
      </c>
    </row>
    <row r="369" spans="2:65" s="12" customFormat="1">
      <c r="B369" s="150"/>
      <c r="D369" s="151" t="s">
        <v>172</v>
      </c>
      <c r="E369" s="152" t="s">
        <v>1</v>
      </c>
      <c r="F369" s="153" t="s">
        <v>714</v>
      </c>
      <c r="H369" s="152" t="s">
        <v>1</v>
      </c>
      <c r="I369" s="154"/>
      <c r="L369" s="150"/>
      <c r="M369" s="155"/>
      <c r="T369" s="156"/>
      <c r="AT369" s="152" t="s">
        <v>172</v>
      </c>
      <c r="AU369" s="152" t="s">
        <v>96</v>
      </c>
      <c r="AV369" s="12" t="s">
        <v>94</v>
      </c>
      <c r="AW369" s="12" t="s">
        <v>42</v>
      </c>
      <c r="AX369" s="12" t="s">
        <v>87</v>
      </c>
      <c r="AY369" s="152" t="s">
        <v>162</v>
      </c>
    </row>
    <row r="370" spans="2:65" s="12" customFormat="1">
      <c r="B370" s="150"/>
      <c r="D370" s="151" t="s">
        <v>172</v>
      </c>
      <c r="E370" s="152" t="s">
        <v>1</v>
      </c>
      <c r="F370" s="153" t="s">
        <v>625</v>
      </c>
      <c r="H370" s="152" t="s">
        <v>1</v>
      </c>
      <c r="I370" s="154"/>
      <c r="L370" s="150"/>
      <c r="M370" s="155"/>
      <c r="T370" s="156"/>
      <c r="AT370" s="152" t="s">
        <v>172</v>
      </c>
      <c r="AU370" s="152" t="s">
        <v>96</v>
      </c>
      <c r="AV370" s="12" t="s">
        <v>94</v>
      </c>
      <c r="AW370" s="12" t="s">
        <v>42</v>
      </c>
      <c r="AX370" s="12" t="s">
        <v>87</v>
      </c>
      <c r="AY370" s="152" t="s">
        <v>162</v>
      </c>
    </row>
    <row r="371" spans="2:65" s="12" customFormat="1">
      <c r="B371" s="150"/>
      <c r="D371" s="151" t="s">
        <v>172</v>
      </c>
      <c r="E371" s="152" t="s">
        <v>1</v>
      </c>
      <c r="F371" s="153" t="s">
        <v>715</v>
      </c>
      <c r="H371" s="152" t="s">
        <v>1</v>
      </c>
      <c r="I371" s="154"/>
      <c r="L371" s="150"/>
      <c r="M371" s="155"/>
      <c r="T371" s="156"/>
      <c r="AT371" s="152" t="s">
        <v>172</v>
      </c>
      <c r="AU371" s="152" t="s">
        <v>96</v>
      </c>
      <c r="AV371" s="12" t="s">
        <v>94</v>
      </c>
      <c r="AW371" s="12" t="s">
        <v>42</v>
      </c>
      <c r="AX371" s="12" t="s">
        <v>87</v>
      </c>
      <c r="AY371" s="152" t="s">
        <v>162</v>
      </c>
    </row>
    <row r="372" spans="2:65" s="13" customFormat="1">
      <c r="B372" s="157"/>
      <c r="D372" s="151" t="s">
        <v>172</v>
      </c>
      <c r="E372" s="158" t="s">
        <v>1</v>
      </c>
      <c r="F372" s="159" t="s">
        <v>716</v>
      </c>
      <c r="H372" s="160">
        <v>9.9730000000000008</v>
      </c>
      <c r="I372" s="161"/>
      <c r="L372" s="157"/>
      <c r="M372" s="162"/>
      <c r="T372" s="163"/>
      <c r="AT372" s="158" t="s">
        <v>172</v>
      </c>
      <c r="AU372" s="158" t="s">
        <v>96</v>
      </c>
      <c r="AV372" s="13" t="s">
        <v>96</v>
      </c>
      <c r="AW372" s="13" t="s">
        <v>42</v>
      </c>
      <c r="AX372" s="13" t="s">
        <v>87</v>
      </c>
      <c r="AY372" s="158" t="s">
        <v>162</v>
      </c>
    </row>
    <row r="373" spans="2:65" s="14" customFormat="1">
      <c r="B373" s="164"/>
      <c r="D373" s="151" t="s">
        <v>172</v>
      </c>
      <c r="E373" s="165" t="s">
        <v>1</v>
      </c>
      <c r="F373" s="166" t="s">
        <v>178</v>
      </c>
      <c r="H373" s="167">
        <v>9.9730000000000008</v>
      </c>
      <c r="I373" s="168"/>
      <c r="L373" s="164"/>
      <c r="M373" s="169"/>
      <c r="T373" s="170"/>
      <c r="AT373" s="165" t="s">
        <v>172</v>
      </c>
      <c r="AU373" s="165" t="s">
        <v>96</v>
      </c>
      <c r="AV373" s="14" t="s">
        <v>170</v>
      </c>
      <c r="AW373" s="14" t="s">
        <v>42</v>
      </c>
      <c r="AX373" s="14" t="s">
        <v>94</v>
      </c>
      <c r="AY373" s="165" t="s">
        <v>162</v>
      </c>
    </row>
    <row r="374" spans="2:65" s="1" customFormat="1" ht="16.5" customHeight="1">
      <c r="B374" s="33"/>
      <c r="C374" s="137" t="s">
        <v>717</v>
      </c>
      <c r="D374" s="137" t="s">
        <v>165</v>
      </c>
      <c r="E374" s="138" t="s">
        <v>718</v>
      </c>
      <c r="F374" s="139" t="s">
        <v>719</v>
      </c>
      <c r="G374" s="140" t="s">
        <v>507</v>
      </c>
      <c r="H374" s="141">
        <v>9.9730000000000008</v>
      </c>
      <c r="I374" s="142"/>
      <c r="J374" s="143">
        <f>ROUND(I374*H374,2)</f>
        <v>0</v>
      </c>
      <c r="K374" s="139" t="s">
        <v>169</v>
      </c>
      <c r="L374" s="33"/>
      <c r="M374" s="144" t="s">
        <v>1</v>
      </c>
      <c r="N374" s="145" t="s">
        <v>52</v>
      </c>
      <c r="P374" s="146">
        <f>O374*H374</f>
        <v>0</v>
      </c>
      <c r="Q374" s="146">
        <v>0</v>
      </c>
      <c r="R374" s="146">
        <f>Q374*H374</f>
        <v>0</v>
      </c>
      <c r="S374" s="146">
        <v>0</v>
      </c>
      <c r="T374" s="147">
        <f>S374*H374</f>
        <v>0</v>
      </c>
      <c r="AR374" s="148" t="s">
        <v>170</v>
      </c>
      <c r="AT374" s="148" t="s">
        <v>165</v>
      </c>
      <c r="AU374" s="148" t="s">
        <v>96</v>
      </c>
      <c r="AY374" s="17" t="s">
        <v>162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7" t="s">
        <v>94</v>
      </c>
      <c r="BK374" s="149">
        <f>ROUND(I374*H374,2)</f>
        <v>0</v>
      </c>
      <c r="BL374" s="17" t="s">
        <v>170</v>
      </c>
      <c r="BM374" s="148" t="s">
        <v>720</v>
      </c>
    </row>
    <row r="375" spans="2:65" s="12" customFormat="1">
      <c r="B375" s="150"/>
      <c r="D375" s="151" t="s">
        <v>172</v>
      </c>
      <c r="E375" s="152" t="s">
        <v>1</v>
      </c>
      <c r="F375" s="153" t="s">
        <v>721</v>
      </c>
      <c r="H375" s="152" t="s">
        <v>1</v>
      </c>
      <c r="I375" s="154"/>
      <c r="L375" s="150"/>
      <c r="M375" s="155"/>
      <c r="T375" s="156"/>
      <c r="AT375" s="152" t="s">
        <v>172</v>
      </c>
      <c r="AU375" s="152" t="s">
        <v>96</v>
      </c>
      <c r="AV375" s="12" t="s">
        <v>94</v>
      </c>
      <c r="AW375" s="12" t="s">
        <v>42</v>
      </c>
      <c r="AX375" s="12" t="s">
        <v>87</v>
      </c>
      <c r="AY375" s="152" t="s">
        <v>162</v>
      </c>
    </row>
    <row r="376" spans="2:65" s="12" customFormat="1">
      <c r="B376" s="150"/>
      <c r="D376" s="151" t="s">
        <v>172</v>
      </c>
      <c r="E376" s="152" t="s">
        <v>1</v>
      </c>
      <c r="F376" s="153" t="s">
        <v>625</v>
      </c>
      <c r="H376" s="152" t="s">
        <v>1</v>
      </c>
      <c r="I376" s="154"/>
      <c r="L376" s="150"/>
      <c r="M376" s="155"/>
      <c r="T376" s="156"/>
      <c r="AT376" s="152" t="s">
        <v>172</v>
      </c>
      <c r="AU376" s="152" t="s">
        <v>96</v>
      </c>
      <c r="AV376" s="12" t="s">
        <v>94</v>
      </c>
      <c r="AW376" s="12" t="s">
        <v>42</v>
      </c>
      <c r="AX376" s="12" t="s">
        <v>87</v>
      </c>
      <c r="AY376" s="152" t="s">
        <v>162</v>
      </c>
    </row>
    <row r="377" spans="2:65" s="12" customFormat="1">
      <c r="B377" s="150"/>
      <c r="D377" s="151" t="s">
        <v>172</v>
      </c>
      <c r="E377" s="152" t="s">
        <v>1</v>
      </c>
      <c r="F377" s="153" t="s">
        <v>722</v>
      </c>
      <c r="H377" s="152" t="s">
        <v>1</v>
      </c>
      <c r="I377" s="154"/>
      <c r="L377" s="150"/>
      <c r="M377" s="155"/>
      <c r="T377" s="156"/>
      <c r="AT377" s="152" t="s">
        <v>172</v>
      </c>
      <c r="AU377" s="152" t="s">
        <v>96</v>
      </c>
      <c r="AV377" s="12" t="s">
        <v>94</v>
      </c>
      <c r="AW377" s="12" t="s">
        <v>42</v>
      </c>
      <c r="AX377" s="12" t="s">
        <v>87</v>
      </c>
      <c r="AY377" s="152" t="s">
        <v>162</v>
      </c>
    </row>
    <row r="378" spans="2:65" s="12" customFormat="1">
      <c r="B378" s="150"/>
      <c r="D378" s="151" t="s">
        <v>172</v>
      </c>
      <c r="E378" s="152" t="s">
        <v>1</v>
      </c>
      <c r="F378" s="153" t="s">
        <v>723</v>
      </c>
      <c r="H378" s="152" t="s">
        <v>1</v>
      </c>
      <c r="I378" s="154"/>
      <c r="L378" s="150"/>
      <c r="M378" s="155"/>
      <c r="T378" s="156"/>
      <c r="AT378" s="152" t="s">
        <v>172</v>
      </c>
      <c r="AU378" s="152" t="s">
        <v>96</v>
      </c>
      <c r="AV378" s="12" t="s">
        <v>94</v>
      </c>
      <c r="AW378" s="12" t="s">
        <v>42</v>
      </c>
      <c r="AX378" s="12" t="s">
        <v>87</v>
      </c>
      <c r="AY378" s="152" t="s">
        <v>162</v>
      </c>
    </row>
    <row r="379" spans="2:65" s="12" customFormat="1">
      <c r="B379" s="150"/>
      <c r="D379" s="151" t="s">
        <v>172</v>
      </c>
      <c r="E379" s="152" t="s">
        <v>1</v>
      </c>
      <c r="F379" s="153" t="s">
        <v>648</v>
      </c>
      <c r="H379" s="152" t="s">
        <v>1</v>
      </c>
      <c r="I379" s="154"/>
      <c r="L379" s="150"/>
      <c r="M379" s="155"/>
      <c r="T379" s="156"/>
      <c r="AT379" s="152" t="s">
        <v>172</v>
      </c>
      <c r="AU379" s="152" t="s">
        <v>96</v>
      </c>
      <c r="AV379" s="12" t="s">
        <v>94</v>
      </c>
      <c r="AW379" s="12" t="s">
        <v>42</v>
      </c>
      <c r="AX379" s="12" t="s">
        <v>87</v>
      </c>
      <c r="AY379" s="152" t="s">
        <v>162</v>
      </c>
    </row>
    <row r="380" spans="2:65" s="13" customFormat="1">
      <c r="B380" s="157"/>
      <c r="D380" s="151" t="s">
        <v>172</v>
      </c>
      <c r="E380" s="158" t="s">
        <v>1</v>
      </c>
      <c r="F380" s="159" t="s">
        <v>724</v>
      </c>
      <c r="H380" s="160">
        <v>0.95199999999999996</v>
      </c>
      <c r="I380" s="161"/>
      <c r="L380" s="157"/>
      <c r="M380" s="162"/>
      <c r="T380" s="163"/>
      <c r="AT380" s="158" t="s">
        <v>172</v>
      </c>
      <c r="AU380" s="158" t="s">
        <v>96</v>
      </c>
      <c r="AV380" s="13" t="s">
        <v>96</v>
      </c>
      <c r="AW380" s="13" t="s">
        <v>42</v>
      </c>
      <c r="AX380" s="13" t="s">
        <v>87</v>
      </c>
      <c r="AY380" s="158" t="s">
        <v>162</v>
      </c>
    </row>
    <row r="381" spans="2:65" s="13" customFormat="1">
      <c r="B381" s="157"/>
      <c r="D381" s="151" t="s">
        <v>172</v>
      </c>
      <c r="E381" s="158" t="s">
        <v>1</v>
      </c>
      <c r="F381" s="159" t="s">
        <v>725</v>
      </c>
      <c r="H381" s="160">
        <v>0.69</v>
      </c>
      <c r="I381" s="161"/>
      <c r="L381" s="157"/>
      <c r="M381" s="162"/>
      <c r="T381" s="163"/>
      <c r="AT381" s="158" t="s">
        <v>172</v>
      </c>
      <c r="AU381" s="158" t="s">
        <v>96</v>
      </c>
      <c r="AV381" s="13" t="s">
        <v>96</v>
      </c>
      <c r="AW381" s="13" t="s">
        <v>42</v>
      </c>
      <c r="AX381" s="13" t="s">
        <v>87</v>
      </c>
      <c r="AY381" s="158" t="s">
        <v>162</v>
      </c>
    </row>
    <row r="382" spans="2:65" s="13" customFormat="1">
      <c r="B382" s="157"/>
      <c r="D382" s="151" t="s">
        <v>172</v>
      </c>
      <c r="E382" s="158" t="s">
        <v>1</v>
      </c>
      <c r="F382" s="159" t="s">
        <v>726</v>
      </c>
      <c r="H382" s="160">
        <v>0.55200000000000005</v>
      </c>
      <c r="I382" s="161"/>
      <c r="L382" s="157"/>
      <c r="M382" s="162"/>
      <c r="T382" s="163"/>
      <c r="AT382" s="158" t="s">
        <v>172</v>
      </c>
      <c r="AU382" s="158" t="s">
        <v>96</v>
      </c>
      <c r="AV382" s="13" t="s">
        <v>96</v>
      </c>
      <c r="AW382" s="13" t="s">
        <v>42</v>
      </c>
      <c r="AX382" s="13" t="s">
        <v>87</v>
      </c>
      <c r="AY382" s="158" t="s">
        <v>162</v>
      </c>
    </row>
    <row r="383" spans="2:65" s="12" customFormat="1">
      <c r="B383" s="150"/>
      <c r="D383" s="151" t="s">
        <v>172</v>
      </c>
      <c r="E383" s="152" t="s">
        <v>1</v>
      </c>
      <c r="F383" s="153" t="s">
        <v>727</v>
      </c>
      <c r="H383" s="152" t="s">
        <v>1</v>
      </c>
      <c r="I383" s="154"/>
      <c r="L383" s="150"/>
      <c r="M383" s="155"/>
      <c r="T383" s="156"/>
      <c r="AT383" s="152" t="s">
        <v>172</v>
      </c>
      <c r="AU383" s="152" t="s">
        <v>96</v>
      </c>
      <c r="AV383" s="12" t="s">
        <v>94</v>
      </c>
      <c r="AW383" s="12" t="s">
        <v>42</v>
      </c>
      <c r="AX383" s="12" t="s">
        <v>87</v>
      </c>
      <c r="AY383" s="152" t="s">
        <v>162</v>
      </c>
    </row>
    <row r="384" spans="2:65" s="13" customFormat="1">
      <c r="B384" s="157"/>
      <c r="D384" s="151" t="s">
        <v>172</v>
      </c>
      <c r="E384" s="158" t="s">
        <v>1</v>
      </c>
      <c r="F384" s="159" t="s">
        <v>728</v>
      </c>
      <c r="H384" s="160">
        <v>0</v>
      </c>
      <c r="I384" s="161"/>
      <c r="L384" s="157"/>
      <c r="M384" s="162"/>
      <c r="T384" s="163"/>
      <c r="AT384" s="158" t="s">
        <v>172</v>
      </c>
      <c r="AU384" s="158" t="s">
        <v>96</v>
      </c>
      <c r="AV384" s="13" t="s">
        <v>96</v>
      </c>
      <c r="AW384" s="13" t="s">
        <v>42</v>
      </c>
      <c r="AX384" s="13" t="s">
        <v>87</v>
      </c>
      <c r="AY384" s="158" t="s">
        <v>162</v>
      </c>
    </row>
    <row r="385" spans="2:65" s="12" customFormat="1">
      <c r="B385" s="150"/>
      <c r="D385" s="151" t="s">
        <v>172</v>
      </c>
      <c r="E385" s="152" t="s">
        <v>1</v>
      </c>
      <c r="F385" s="153" t="s">
        <v>654</v>
      </c>
      <c r="H385" s="152" t="s">
        <v>1</v>
      </c>
      <c r="I385" s="154"/>
      <c r="L385" s="150"/>
      <c r="M385" s="155"/>
      <c r="T385" s="156"/>
      <c r="AT385" s="152" t="s">
        <v>172</v>
      </c>
      <c r="AU385" s="152" t="s">
        <v>96</v>
      </c>
      <c r="AV385" s="12" t="s">
        <v>94</v>
      </c>
      <c r="AW385" s="12" t="s">
        <v>42</v>
      </c>
      <c r="AX385" s="12" t="s">
        <v>87</v>
      </c>
      <c r="AY385" s="152" t="s">
        <v>162</v>
      </c>
    </row>
    <row r="386" spans="2:65" s="12" customFormat="1">
      <c r="B386" s="150"/>
      <c r="D386" s="151" t="s">
        <v>172</v>
      </c>
      <c r="E386" s="152" t="s">
        <v>1</v>
      </c>
      <c r="F386" s="153" t="s">
        <v>729</v>
      </c>
      <c r="H386" s="152" t="s">
        <v>1</v>
      </c>
      <c r="I386" s="154"/>
      <c r="L386" s="150"/>
      <c r="M386" s="155"/>
      <c r="T386" s="156"/>
      <c r="AT386" s="152" t="s">
        <v>172</v>
      </c>
      <c r="AU386" s="152" t="s">
        <v>96</v>
      </c>
      <c r="AV386" s="12" t="s">
        <v>94</v>
      </c>
      <c r="AW386" s="12" t="s">
        <v>42</v>
      </c>
      <c r="AX386" s="12" t="s">
        <v>87</v>
      </c>
      <c r="AY386" s="152" t="s">
        <v>162</v>
      </c>
    </row>
    <row r="387" spans="2:65" s="13" customFormat="1">
      <c r="B387" s="157"/>
      <c r="D387" s="151" t="s">
        <v>172</v>
      </c>
      <c r="E387" s="158" t="s">
        <v>1</v>
      </c>
      <c r="F387" s="159" t="s">
        <v>730</v>
      </c>
      <c r="H387" s="160">
        <v>17.850000000000001</v>
      </c>
      <c r="I387" s="161"/>
      <c r="L387" s="157"/>
      <c r="M387" s="162"/>
      <c r="T387" s="163"/>
      <c r="AT387" s="158" t="s">
        <v>172</v>
      </c>
      <c r="AU387" s="158" t="s">
        <v>96</v>
      </c>
      <c r="AV387" s="13" t="s">
        <v>96</v>
      </c>
      <c r="AW387" s="13" t="s">
        <v>42</v>
      </c>
      <c r="AX387" s="13" t="s">
        <v>87</v>
      </c>
      <c r="AY387" s="158" t="s">
        <v>162</v>
      </c>
    </row>
    <row r="388" spans="2:65" s="13" customFormat="1">
      <c r="B388" s="157"/>
      <c r="D388" s="151" t="s">
        <v>172</v>
      </c>
      <c r="E388" s="158" t="s">
        <v>1</v>
      </c>
      <c r="F388" s="159" t="s">
        <v>731</v>
      </c>
      <c r="H388" s="160">
        <v>0.76500000000000001</v>
      </c>
      <c r="I388" s="161"/>
      <c r="L388" s="157"/>
      <c r="M388" s="162"/>
      <c r="T388" s="163"/>
      <c r="AT388" s="158" t="s">
        <v>172</v>
      </c>
      <c r="AU388" s="158" t="s">
        <v>96</v>
      </c>
      <c r="AV388" s="13" t="s">
        <v>96</v>
      </c>
      <c r="AW388" s="13" t="s">
        <v>42</v>
      </c>
      <c r="AX388" s="13" t="s">
        <v>87</v>
      </c>
      <c r="AY388" s="158" t="s">
        <v>162</v>
      </c>
    </row>
    <row r="389" spans="2:65" s="13" customFormat="1">
      <c r="B389" s="157"/>
      <c r="D389" s="151" t="s">
        <v>172</v>
      </c>
      <c r="E389" s="158" t="s">
        <v>1</v>
      </c>
      <c r="F389" s="159" t="s">
        <v>732</v>
      </c>
      <c r="H389" s="160">
        <v>0.30599999999999999</v>
      </c>
      <c r="I389" s="161"/>
      <c r="L389" s="157"/>
      <c r="M389" s="162"/>
      <c r="T389" s="163"/>
      <c r="AT389" s="158" t="s">
        <v>172</v>
      </c>
      <c r="AU389" s="158" t="s">
        <v>96</v>
      </c>
      <c r="AV389" s="13" t="s">
        <v>96</v>
      </c>
      <c r="AW389" s="13" t="s">
        <v>42</v>
      </c>
      <c r="AX389" s="13" t="s">
        <v>87</v>
      </c>
      <c r="AY389" s="158" t="s">
        <v>162</v>
      </c>
    </row>
    <row r="390" spans="2:65" s="12" customFormat="1">
      <c r="B390" s="150"/>
      <c r="D390" s="151" t="s">
        <v>172</v>
      </c>
      <c r="E390" s="152" t="s">
        <v>1</v>
      </c>
      <c r="F390" s="153" t="s">
        <v>733</v>
      </c>
      <c r="H390" s="152" t="s">
        <v>1</v>
      </c>
      <c r="I390" s="154"/>
      <c r="L390" s="150"/>
      <c r="M390" s="155"/>
      <c r="T390" s="156"/>
      <c r="AT390" s="152" t="s">
        <v>172</v>
      </c>
      <c r="AU390" s="152" t="s">
        <v>96</v>
      </c>
      <c r="AV390" s="12" t="s">
        <v>94</v>
      </c>
      <c r="AW390" s="12" t="s">
        <v>42</v>
      </c>
      <c r="AX390" s="12" t="s">
        <v>87</v>
      </c>
      <c r="AY390" s="152" t="s">
        <v>162</v>
      </c>
    </row>
    <row r="391" spans="2:65" s="13" customFormat="1">
      <c r="B391" s="157"/>
      <c r="D391" s="151" t="s">
        <v>172</v>
      </c>
      <c r="E391" s="158" t="s">
        <v>1</v>
      </c>
      <c r="F391" s="159" t="s">
        <v>700</v>
      </c>
      <c r="H391" s="160">
        <v>-2.5999999999999999E-2</v>
      </c>
      <c r="I391" s="161"/>
      <c r="L391" s="157"/>
      <c r="M391" s="162"/>
      <c r="T391" s="163"/>
      <c r="AT391" s="158" t="s">
        <v>172</v>
      </c>
      <c r="AU391" s="158" t="s">
        <v>96</v>
      </c>
      <c r="AV391" s="13" t="s">
        <v>96</v>
      </c>
      <c r="AW391" s="13" t="s">
        <v>42</v>
      </c>
      <c r="AX391" s="13" t="s">
        <v>87</v>
      </c>
      <c r="AY391" s="158" t="s">
        <v>162</v>
      </c>
    </row>
    <row r="392" spans="2:65" s="13" customFormat="1">
      <c r="B392" s="157"/>
      <c r="D392" s="151" t="s">
        <v>172</v>
      </c>
      <c r="E392" s="158" t="s">
        <v>1</v>
      </c>
      <c r="F392" s="159" t="s">
        <v>701</v>
      </c>
      <c r="H392" s="160">
        <v>-1.143</v>
      </c>
      <c r="I392" s="161"/>
      <c r="L392" s="157"/>
      <c r="M392" s="162"/>
      <c r="T392" s="163"/>
      <c r="AT392" s="158" t="s">
        <v>172</v>
      </c>
      <c r="AU392" s="158" t="s">
        <v>96</v>
      </c>
      <c r="AV392" s="13" t="s">
        <v>96</v>
      </c>
      <c r="AW392" s="13" t="s">
        <v>42</v>
      </c>
      <c r="AX392" s="13" t="s">
        <v>87</v>
      </c>
      <c r="AY392" s="158" t="s">
        <v>162</v>
      </c>
    </row>
    <row r="393" spans="2:65" s="15" customFormat="1">
      <c r="B393" s="171"/>
      <c r="D393" s="151" t="s">
        <v>172</v>
      </c>
      <c r="E393" s="172" t="s">
        <v>366</v>
      </c>
      <c r="F393" s="173" t="s">
        <v>220</v>
      </c>
      <c r="H393" s="174">
        <v>19.946000000000002</v>
      </c>
      <c r="I393" s="175"/>
      <c r="L393" s="171"/>
      <c r="M393" s="176"/>
      <c r="T393" s="177"/>
      <c r="AT393" s="172" t="s">
        <v>172</v>
      </c>
      <c r="AU393" s="172" t="s">
        <v>96</v>
      </c>
      <c r="AV393" s="15" t="s">
        <v>186</v>
      </c>
      <c r="AW393" s="15" t="s">
        <v>42</v>
      </c>
      <c r="AX393" s="15" t="s">
        <v>87</v>
      </c>
      <c r="AY393" s="172" t="s">
        <v>162</v>
      </c>
    </row>
    <row r="394" spans="2:65" s="12" customFormat="1">
      <c r="B394" s="150"/>
      <c r="D394" s="151" t="s">
        <v>172</v>
      </c>
      <c r="E394" s="152" t="s">
        <v>1</v>
      </c>
      <c r="F394" s="153" t="s">
        <v>734</v>
      </c>
      <c r="H394" s="152" t="s">
        <v>1</v>
      </c>
      <c r="I394" s="154"/>
      <c r="L394" s="150"/>
      <c r="M394" s="155"/>
      <c r="T394" s="156"/>
      <c r="AT394" s="152" t="s">
        <v>172</v>
      </c>
      <c r="AU394" s="152" t="s">
        <v>96</v>
      </c>
      <c r="AV394" s="12" t="s">
        <v>94</v>
      </c>
      <c r="AW394" s="12" t="s">
        <v>42</v>
      </c>
      <c r="AX394" s="12" t="s">
        <v>87</v>
      </c>
      <c r="AY394" s="152" t="s">
        <v>162</v>
      </c>
    </row>
    <row r="395" spans="2:65" s="13" customFormat="1">
      <c r="B395" s="157"/>
      <c r="D395" s="151" t="s">
        <v>172</v>
      </c>
      <c r="E395" s="158" t="s">
        <v>1</v>
      </c>
      <c r="F395" s="159" t="s">
        <v>735</v>
      </c>
      <c r="H395" s="160">
        <v>-9.9730000000000008</v>
      </c>
      <c r="I395" s="161"/>
      <c r="L395" s="157"/>
      <c r="M395" s="162"/>
      <c r="T395" s="163"/>
      <c r="AT395" s="158" t="s">
        <v>172</v>
      </c>
      <c r="AU395" s="158" t="s">
        <v>96</v>
      </c>
      <c r="AV395" s="13" t="s">
        <v>96</v>
      </c>
      <c r="AW395" s="13" t="s">
        <v>42</v>
      </c>
      <c r="AX395" s="13" t="s">
        <v>87</v>
      </c>
      <c r="AY395" s="158" t="s">
        <v>162</v>
      </c>
    </row>
    <row r="396" spans="2:65" s="14" customFormat="1">
      <c r="B396" s="164"/>
      <c r="D396" s="151" t="s">
        <v>172</v>
      </c>
      <c r="E396" s="165" t="s">
        <v>1</v>
      </c>
      <c r="F396" s="166" t="s">
        <v>178</v>
      </c>
      <c r="H396" s="167">
        <v>9.9730000000000008</v>
      </c>
      <c r="I396" s="168"/>
      <c r="L396" s="164"/>
      <c r="M396" s="169"/>
      <c r="T396" s="170"/>
      <c r="AT396" s="165" t="s">
        <v>172</v>
      </c>
      <c r="AU396" s="165" t="s">
        <v>96</v>
      </c>
      <c r="AV396" s="14" t="s">
        <v>170</v>
      </c>
      <c r="AW396" s="14" t="s">
        <v>42</v>
      </c>
      <c r="AX396" s="14" t="s">
        <v>94</v>
      </c>
      <c r="AY396" s="165" t="s">
        <v>162</v>
      </c>
    </row>
    <row r="397" spans="2:65" s="1" customFormat="1" ht="16.5" customHeight="1">
      <c r="B397" s="33"/>
      <c r="C397" s="185" t="s">
        <v>387</v>
      </c>
      <c r="D397" s="185" t="s">
        <v>585</v>
      </c>
      <c r="E397" s="186" t="s">
        <v>598</v>
      </c>
      <c r="F397" s="187" t="s">
        <v>599</v>
      </c>
      <c r="G397" s="188" t="s">
        <v>189</v>
      </c>
      <c r="H397" s="189">
        <v>37.984999999999999</v>
      </c>
      <c r="I397" s="190"/>
      <c r="J397" s="191">
        <f>ROUND(I397*H397,2)</f>
        <v>0</v>
      </c>
      <c r="K397" s="187" t="s">
        <v>169</v>
      </c>
      <c r="L397" s="192"/>
      <c r="M397" s="193" t="s">
        <v>1</v>
      </c>
      <c r="N397" s="194" t="s">
        <v>52</v>
      </c>
      <c r="P397" s="146">
        <f>O397*H397</f>
        <v>0</v>
      </c>
      <c r="Q397" s="146">
        <v>1</v>
      </c>
      <c r="R397" s="146">
        <f>Q397*H397</f>
        <v>37.984999999999999</v>
      </c>
      <c r="S397" s="146">
        <v>0</v>
      </c>
      <c r="T397" s="147">
        <f>S397*H397</f>
        <v>0</v>
      </c>
      <c r="AR397" s="148" t="s">
        <v>211</v>
      </c>
      <c r="AT397" s="148" t="s">
        <v>585</v>
      </c>
      <c r="AU397" s="148" t="s">
        <v>96</v>
      </c>
      <c r="AY397" s="17" t="s">
        <v>162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7" t="s">
        <v>94</v>
      </c>
      <c r="BK397" s="149">
        <f>ROUND(I397*H397,2)</f>
        <v>0</v>
      </c>
      <c r="BL397" s="17" t="s">
        <v>170</v>
      </c>
      <c r="BM397" s="148" t="s">
        <v>736</v>
      </c>
    </row>
    <row r="398" spans="2:65" s="12" customFormat="1">
      <c r="B398" s="150"/>
      <c r="D398" s="151" t="s">
        <v>172</v>
      </c>
      <c r="E398" s="152" t="s">
        <v>1</v>
      </c>
      <c r="F398" s="153" t="s">
        <v>737</v>
      </c>
      <c r="H398" s="152" t="s">
        <v>1</v>
      </c>
      <c r="I398" s="154"/>
      <c r="L398" s="150"/>
      <c r="M398" s="155"/>
      <c r="T398" s="156"/>
      <c r="AT398" s="152" t="s">
        <v>172</v>
      </c>
      <c r="AU398" s="152" t="s">
        <v>96</v>
      </c>
      <c r="AV398" s="12" t="s">
        <v>94</v>
      </c>
      <c r="AW398" s="12" t="s">
        <v>42</v>
      </c>
      <c r="AX398" s="12" t="s">
        <v>87</v>
      </c>
      <c r="AY398" s="152" t="s">
        <v>162</v>
      </c>
    </row>
    <row r="399" spans="2:65" s="13" customFormat="1">
      <c r="B399" s="157"/>
      <c r="D399" s="151" t="s">
        <v>172</v>
      </c>
      <c r="E399" s="158" t="s">
        <v>1</v>
      </c>
      <c r="F399" s="159" t="s">
        <v>738</v>
      </c>
      <c r="H399" s="160">
        <v>37.984999999999999</v>
      </c>
      <c r="I399" s="161"/>
      <c r="L399" s="157"/>
      <c r="M399" s="162"/>
      <c r="T399" s="163"/>
      <c r="AT399" s="158" t="s">
        <v>172</v>
      </c>
      <c r="AU399" s="158" t="s">
        <v>96</v>
      </c>
      <c r="AV399" s="13" t="s">
        <v>96</v>
      </c>
      <c r="AW399" s="13" t="s">
        <v>42</v>
      </c>
      <c r="AX399" s="13" t="s">
        <v>94</v>
      </c>
      <c r="AY399" s="158" t="s">
        <v>162</v>
      </c>
    </row>
    <row r="400" spans="2:65" s="1" customFormat="1" ht="21.75" customHeight="1">
      <c r="B400" s="33"/>
      <c r="C400" s="137" t="s">
        <v>739</v>
      </c>
      <c r="D400" s="137" t="s">
        <v>165</v>
      </c>
      <c r="E400" s="138" t="s">
        <v>740</v>
      </c>
      <c r="F400" s="139" t="s">
        <v>741</v>
      </c>
      <c r="G400" s="140" t="s">
        <v>507</v>
      </c>
      <c r="H400" s="141">
        <v>0.51700000000000002</v>
      </c>
      <c r="I400" s="142"/>
      <c r="J400" s="143">
        <f>ROUND(I400*H400,2)</f>
        <v>0</v>
      </c>
      <c r="K400" s="139" t="s">
        <v>169</v>
      </c>
      <c r="L400" s="33"/>
      <c r="M400" s="144" t="s">
        <v>1</v>
      </c>
      <c r="N400" s="145" t="s">
        <v>52</v>
      </c>
      <c r="P400" s="146">
        <f>O400*H400</f>
        <v>0</v>
      </c>
      <c r="Q400" s="146">
        <v>0</v>
      </c>
      <c r="R400" s="146">
        <f>Q400*H400</f>
        <v>0</v>
      </c>
      <c r="S400" s="146">
        <v>0</v>
      </c>
      <c r="T400" s="147">
        <f>S400*H400</f>
        <v>0</v>
      </c>
      <c r="AR400" s="148" t="s">
        <v>170</v>
      </c>
      <c r="AT400" s="148" t="s">
        <v>165</v>
      </c>
      <c r="AU400" s="148" t="s">
        <v>96</v>
      </c>
      <c r="AY400" s="17" t="s">
        <v>162</v>
      </c>
      <c r="BE400" s="149">
        <f>IF(N400="základní",J400,0)</f>
        <v>0</v>
      </c>
      <c r="BF400" s="149">
        <f>IF(N400="snížená",J400,0)</f>
        <v>0</v>
      </c>
      <c r="BG400" s="149">
        <f>IF(N400="zákl. přenesená",J400,0)</f>
        <v>0</v>
      </c>
      <c r="BH400" s="149">
        <f>IF(N400="sníž. přenesená",J400,0)</f>
        <v>0</v>
      </c>
      <c r="BI400" s="149">
        <f>IF(N400="nulová",J400,0)</f>
        <v>0</v>
      </c>
      <c r="BJ400" s="17" t="s">
        <v>94</v>
      </c>
      <c r="BK400" s="149">
        <f>ROUND(I400*H400,2)</f>
        <v>0</v>
      </c>
      <c r="BL400" s="17" t="s">
        <v>170</v>
      </c>
      <c r="BM400" s="148" t="s">
        <v>742</v>
      </c>
    </row>
    <row r="401" spans="2:65" s="12" customFormat="1">
      <c r="B401" s="150"/>
      <c r="D401" s="151" t="s">
        <v>172</v>
      </c>
      <c r="E401" s="152" t="s">
        <v>1</v>
      </c>
      <c r="F401" s="153" t="s">
        <v>743</v>
      </c>
      <c r="H401" s="152" t="s">
        <v>1</v>
      </c>
      <c r="I401" s="154"/>
      <c r="L401" s="150"/>
      <c r="M401" s="155"/>
      <c r="T401" s="156"/>
      <c r="AT401" s="152" t="s">
        <v>172</v>
      </c>
      <c r="AU401" s="152" t="s">
        <v>96</v>
      </c>
      <c r="AV401" s="12" t="s">
        <v>94</v>
      </c>
      <c r="AW401" s="12" t="s">
        <v>42</v>
      </c>
      <c r="AX401" s="12" t="s">
        <v>87</v>
      </c>
      <c r="AY401" s="152" t="s">
        <v>162</v>
      </c>
    </row>
    <row r="402" spans="2:65" s="13" customFormat="1">
      <c r="B402" s="157"/>
      <c r="D402" s="151" t="s">
        <v>172</v>
      </c>
      <c r="E402" s="158" t="s">
        <v>1</v>
      </c>
      <c r="F402" s="159" t="s">
        <v>744</v>
      </c>
      <c r="H402" s="160">
        <v>0.51700000000000002</v>
      </c>
      <c r="I402" s="161"/>
      <c r="L402" s="157"/>
      <c r="M402" s="162"/>
      <c r="T402" s="163"/>
      <c r="AT402" s="158" t="s">
        <v>172</v>
      </c>
      <c r="AU402" s="158" t="s">
        <v>96</v>
      </c>
      <c r="AV402" s="13" t="s">
        <v>96</v>
      </c>
      <c r="AW402" s="13" t="s">
        <v>42</v>
      </c>
      <c r="AX402" s="13" t="s">
        <v>94</v>
      </c>
      <c r="AY402" s="158" t="s">
        <v>162</v>
      </c>
    </row>
    <row r="403" spans="2:65" s="1" customFormat="1" ht="21.75" customHeight="1">
      <c r="B403" s="33"/>
      <c r="C403" s="137" t="s">
        <v>358</v>
      </c>
      <c r="D403" s="137" t="s">
        <v>165</v>
      </c>
      <c r="E403" s="138" t="s">
        <v>745</v>
      </c>
      <c r="F403" s="139" t="s">
        <v>746</v>
      </c>
      <c r="G403" s="140" t="s">
        <v>507</v>
      </c>
      <c r="H403" s="141">
        <v>49.2</v>
      </c>
      <c r="I403" s="142"/>
      <c r="J403" s="143">
        <f>ROUND(I403*H403,2)</f>
        <v>0</v>
      </c>
      <c r="K403" s="139" t="s">
        <v>169</v>
      </c>
      <c r="L403" s="33"/>
      <c r="M403" s="144" t="s">
        <v>1</v>
      </c>
      <c r="N403" s="145" t="s">
        <v>52</v>
      </c>
      <c r="P403" s="146">
        <f>O403*H403</f>
        <v>0</v>
      </c>
      <c r="Q403" s="146">
        <v>0</v>
      </c>
      <c r="R403" s="146">
        <f>Q403*H403</f>
        <v>0</v>
      </c>
      <c r="S403" s="146">
        <v>0</v>
      </c>
      <c r="T403" s="147">
        <f>S403*H403</f>
        <v>0</v>
      </c>
      <c r="AR403" s="148" t="s">
        <v>170</v>
      </c>
      <c r="AT403" s="148" t="s">
        <v>165</v>
      </c>
      <c r="AU403" s="148" t="s">
        <v>96</v>
      </c>
      <c r="AY403" s="17" t="s">
        <v>162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7" t="s">
        <v>94</v>
      </c>
      <c r="BK403" s="149">
        <f>ROUND(I403*H403,2)</f>
        <v>0</v>
      </c>
      <c r="BL403" s="17" t="s">
        <v>170</v>
      </c>
      <c r="BM403" s="148" t="s">
        <v>747</v>
      </c>
    </row>
    <row r="404" spans="2:65" s="12" customFormat="1">
      <c r="B404" s="150"/>
      <c r="D404" s="151" t="s">
        <v>172</v>
      </c>
      <c r="E404" s="152" t="s">
        <v>1</v>
      </c>
      <c r="F404" s="153" t="s">
        <v>748</v>
      </c>
      <c r="H404" s="152" t="s">
        <v>1</v>
      </c>
      <c r="I404" s="154"/>
      <c r="L404" s="150"/>
      <c r="M404" s="155"/>
      <c r="T404" s="156"/>
      <c r="AT404" s="152" t="s">
        <v>172</v>
      </c>
      <c r="AU404" s="152" t="s">
        <v>96</v>
      </c>
      <c r="AV404" s="12" t="s">
        <v>94</v>
      </c>
      <c r="AW404" s="12" t="s">
        <v>42</v>
      </c>
      <c r="AX404" s="12" t="s">
        <v>87</v>
      </c>
      <c r="AY404" s="152" t="s">
        <v>162</v>
      </c>
    </row>
    <row r="405" spans="2:65" s="12" customFormat="1">
      <c r="B405" s="150"/>
      <c r="D405" s="151" t="s">
        <v>172</v>
      </c>
      <c r="E405" s="152" t="s">
        <v>1</v>
      </c>
      <c r="F405" s="153" t="s">
        <v>749</v>
      </c>
      <c r="H405" s="152" t="s">
        <v>1</v>
      </c>
      <c r="I405" s="154"/>
      <c r="L405" s="150"/>
      <c r="M405" s="155"/>
      <c r="T405" s="156"/>
      <c r="AT405" s="152" t="s">
        <v>172</v>
      </c>
      <c r="AU405" s="152" t="s">
        <v>96</v>
      </c>
      <c r="AV405" s="12" t="s">
        <v>94</v>
      </c>
      <c r="AW405" s="12" t="s">
        <v>42</v>
      </c>
      <c r="AX405" s="12" t="s">
        <v>87</v>
      </c>
      <c r="AY405" s="152" t="s">
        <v>162</v>
      </c>
    </row>
    <row r="406" spans="2:65" s="13" customFormat="1">
      <c r="B406" s="157"/>
      <c r="D406" s="151" t="s">
        <v>172</v>
      </c>
      <c r="E406" s="158" t="s">
        <v>1</v>
      </c>
      <c r="F406" s="159" t="s">
        <v>750</v>
      </c>
      <c r="H406" s="160">
        <v>49.2</v>
      </c>
      <c r="I406" s="161"/>
      <c r="L406" s="157"/>
      <c r="M406" s="162"/>
      <c r="T406" s="163"/>
      <c r="AT406" s="158" t="s">
        <v>172</v>
      </c>
      <c r="AU406" s="158" t="s">
        <v>96</v>
      </c>
      <c r="AV406" s="13" t="s">
        <v>96</v>
      </c>
      <c r="AW406" s="13" t="s">
        <v>42</v>
      </c>
      <c r="AX406" s="13" t="s">
        <v>94</v>
      </c>
      <c r="AY406" s="158" t="s">
        <v>162</v>
      </c>
    </row>
    <row r="407" spans="2:65" s="1" customFormat="1" ht="21.75" customHeight="1">
      <c r="B407" s="33"/>
      <c r="C407" s="137" t="s">
        <v>751</v>
      </c>
      <c r="D407" s="137" t="s">
        <v>165</v>
      </c>
      <c r="E407" s="138" t="s">
        <v>752</v>
      </c>
      <c r="F407" s="139" t="s">
        <v>753</v>
      </c>
      <c r="G407" s="140" t="s">
        <v>507</v>
      </c>
      <c r="H407" s="141">
        <v>104.861</v>
      </c>
      <c r="I407" s="142"/>
      <c r="J407" s="143">
        <f>ROUND(I407*H407,2)</f>
        <v>0</v>
      </c>
      <c r="K407" s="139" t="s">
        <v>169</v>
      </c>
      <c r="L407" s="33"/>
      <c r="M407" s="144" t="s">
        <v>1</v>
      </c>
      <c r="N407" s="145" t="s">
        <v>52</v>
      </c>
      <c r="P407" s="146">
        <f>O407*H407</f>
        <v>0</v>
      </c>
      <c r="Q407" s="146">
        <v>0</v>
      </c>
      <c r="R407" s="146">
        <f>Q407*H407</f>
        <v>0</v>
      </c>
      <c r="S407" s="146">
        <v>0</v>
      </c>
      <c r="T407" s="147">
        <f>S407*H407</f>
        <v>0</v>
      </c>
      <c r="AR407" s="148" t="s">
        <v>170</v>
      </c>
      <c r="AT407" s="148" t="s">
        <v>165</v>
      </c>
      <c r="AU407" s="148" t="s">
        <v>96</v>
      </c>
      <c r="AY407" s="17" t="s">
        <v>162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7" t="s">
        <v>94</v>
      </c>
      <c r="BK407" s="149">
        <f>ROUND(I407*H407,2)</f>
        <v>0</v>
      </c>
      <c r="BL407" s="17" t="s">
        <v>170</v>
      </c>
      <c r="BM407" s="148" t="s">
        <v>754</v>
      </c>
    </row>
    <row r="408" spans="2:65" s="12" customFormat="1">
      <c r="B408" s="150"/>
      <c r="D408" s="151" t="s">
        <v>172</v>
      </c>
      <c r="E408" s="152" t="s">
        <v>1</v>
      </c>
      <c r="F408" s="153" t="s">
        <v>755</v>
      </c>
      <c r="H408" s="152" t="s">
        <v>1</v>
      </c>
      <c r="I408" s="154"/>
      <c r="L408" s="150"/>
      <c r="M408" s="155"/>
      <c r="T408" s="156"/>
      <c r="AT408" s="152" t="s">
        <v>172</v>
      </c>
      <c r="AU408" s="152" t="s">
        <v>96</v>
      </c>
      <c r="AV408" s="12" t="s">
        <v>94</v>
      </c>
      <c r="AW408" s="12" t="s">
        <v>42</v>
      </c>
      <c r="AX408" s="12" t="s">
        <v>87</v>
      </c>
      <c r="AY408" s="152" t="s">
        <v>162</v>
      </c>
    </row>
    <row r="409" spans="2:65" s="12" customFormat="1">
      <c r="B409" s="150"/>
      <c r="D409" s="151" t="s">
        <v>172</v>
      </c>
      <c r="E409" s="152" t="s">
        <v>1</v>
      </c>
      <c r="F409" s="153" t="s">
        <v>756</v>
      </c>
      <c r="H409" s="152" t="s">
        <v>1</v>
      </c>
      <c r="I409" s="154"/>
      <c r="L409" s="150"/>
      <c r="M409" s="155"/>
      <c r="T409" s="156"/>
      <c r="AT409" s="152" t="s">
        <v>172</v>
      </c>
      <c r="AU409" s="152" t="s">
        <v>96</v>
      </c>
      <c r="AV409" s="12" t="s">
        <v>94</v>
      </c>
      <c r="AW409" s="12" t="s">
        <v>42</v>
      </c>
      <c r="AX409" s="12" t="s">
        <v>87</v>
      </c>
      <c r="AY409" s="152" t="s">
        <v>162</v>
      </c>
    </row>
    <row r="410" spans="2:65" s="13" customFormat="1">
      <c r="B410" s="157"/>
      <c r="D410" s="151" t="s">
        <v>172</v>
      </c>
      <c r="E410" s="158" t="s">
        <v>1</v>
      </c>
      <c r="F410" s="159" t="s">
        <v>408</v>
      </c>
      <c r="H410" s="160">
        <v>10.5</v>
      </c>
      <c r="I410" s="161"/>
      <c r="L410" s="157"/>
      <c r="M410" s="162"/>
      <c r="T410" s="163"/>
      <c r="AT410" s="158" t="s">
        <v>172</v>
      </c>
      <c r="AU410" s="158" t="s">
        <v>96</v>
      </c>
      <c r="AV410" s="13" t="s">
        <v>96</v>
      </c>
      <c r="AW410" s="13" t="s">
        <v>42</v>
      </c>
      <c r="AX410" s="13" t="s">
        <v>87</v>
      </c>
      <c r="AY410" s="158" t="s">
        <v>162</v>
      </c>
    </row>
    <row r="411" spans="2:65" s="12" customFormat="1">
      <c r="B411" s="150"/>
      <c r="D411" s="151" t="s">
        <v>172</v>
      </c>
      <c r="E411" s="152" t="s">
        <v>1</v>
      </c>
      <c r="F411" s="153" t="s">
        <v>757</v>
      </c>
      <c r="H411" s="152" t="s">
        <v>1</v>
      </c>
      <c r="I411" s="154"/>
      <c r="L411" s="150"/>
      <c r="M411" s="155"/>
      <c r="T411" s="156"/>
      <c r="AT411" s="152" t="s">
        <v>172</v>
      </c>
      <c r="AU411" s="152" t="s">
        <v>96</v>
      </c>
      <c r="AV411" s="12" t="s">
        <v>94</v>
      </c>
      <c r="AW411" s="12" t="s">
        <v>42</v>
      </c>
      <c r="AX411" s="12" t="s">
        <v>87</v>
      </c>
      <c r="AY411" s="152" t="s">
        <v>162</v>
      </c>
    </row>
    <row r="412" spans="2:65" s="13" customFormat="1">
      <c r="B412" s="157"/>
      <c r="D412" s="151" t="s">
        <v>172</v>
      </c>
      <c r="E412" s="158" t="s">
        <v>1</v>
      </c>
      <c r="F412" s="159" t="s">
        <v>399</v>
      </c>
      <c r="H412" s="160">
        <v>52.36</v>
      </c>
      <c r="I412" s="161"/>
      <c r="L412" s="157"/>
      <c r="M412" s="162"/>
      <c r="T412" s="163"/>
      <c r="AT412" s="158" t="s">
        <v>172</v>
      </c>
      <c r="AU412" s="158" t="s">
        <v>96</v>
      </c>
      <c r="AV412" s="13" t="s">
        <v>96</v>
      </c>
      <c r="AW412" s="13" t="s">
        <v>42</v>
      </c>
      <c r="AX412" s="13" t="s">
        <v>87</v>
      </c>
      <c r="AY412" s="158" t="s">
        <v>162</v>
      </c>
    </row>
    <row r="413" spans="2:65" s="12" customFormat="1">
      <c r="B413" s="150"/>
      <c r="D413" s="151" t="s">
        <v>172</v>
      </c>
      <c r="E413" s="152" t="s">
        <v>1</v>
      </c>
      <c r="F413" s="153" t="s">
        <v>758</v>
      </c>
      <c r="H413" s="152" t="s">
        <v>1</v>
      </c>
      <c r="I413" s="154"/>
      <c r="L413" s="150"/>
      <c r="M413" s="155"/>
      <c r="T413" s="156"/>
      <c r="AT413" s="152" t="s">
        <v>172</v>
      </c>
      <c r="AU413" s="152" t="s">
        <v>96</v>
      </c>
      <c r="AV413" s="12" t="s">
        <v>94</v>
      </c>
      <c r="AW413" s="12" t="s">
        <v>42</v>
      </c>
      <c r="AX413" s="12" t="s">
        <v>87</v>
      </c>
      <c r="AY413" s="152" t="s">
        <v>162</v>
      </c>
    </row>
    <row r="414" spans="2:65" s="13" customFormat="1">
      <c r="B414" s="157"/>
      <c r="D414" s="151" t="s">
        <v>172</v>
      </c>
      <c r="E414" s="158" t="s">
        <v>1</v>
      </c>
      <c r="F414" s="159" t="s">
        <v>397</v>
      </c>
      <c r="H414" s="160">
        <v>45.112000000000002</v>
      </c>
      <c r="I414" s="161"/>
      <c r="L414" s="157"/>
      <c r="M414" s="162"/>
      <c r="T414" s="163"/>
      <c r="AT414" s="158" t="s">
        <v>172</v>
      </c>
      <c r="AU414" s="158" t="s">
        <v>96</v>
      </c>
      <c r="AV414" s="13" t="s">
        <v>96</v>
      </c>
      <c r="AW414" s="13" t="s">
        <v>42</v>
      </c>
      <c r="AX414" s="13" t="s">
        <v>87</v>
      </c>
      <c r="AY414" s="158" t="s">
        <v>162</v>
      </c>
    </row>
    <row r="415" spans="2:65" s="13" customFormat="1">
      <c r="B415" s="157"/>
      <c r="D415" s="151" t="s">
        <v>172</v>
      </c>
      <c r="E415" s="158" t="s">
        <v>1</v>
      </c>
      <c r="F415" s="159" t="s">
        <v>416</v>
      </c>
      <c r="H415" s="160">
        <v>21.489000000000001</v>
      </c>
      <c r="I415" s="161"/>
      <c r="L415" s="157"/>
      <c r="M415" s="162"/>
      <c r="T415" s="163"/>
      <c r="AT415" s="158" t="s">
        <v>172</v>
      </c>
      <c r="AU415" s="158" t="s">
        <v>96</v>
      </c>
      <c r="AV415" s="13" t="s">
        <v>96</v>
      </c>
      <c r="AW415" s="13" t="s">
        <v>42</v>
      </c>
      <c r="AX415" s="13" t="s">
        <v>87</v>
      </c>
      <c r="AY415" s="158" t="s">
        <v>162</v>
      </c>
    </row>
    <row r="416" spans="2:65" s="15" customFormat="1">
      <c r="B416" s="171"/>
      <c r="D416" s="151" t="s">
        <v>172</v>
      </c>
      <c r="E416" s="172" t="s">
        <v>1</v>
      </c>
      <c r="F416" s="173" t="s">
        <v>220</v>
      </c>
      <c r="H416" s="174">
        <v>129.46100000000001</v>
      </c>
      <c r="I416" s="175"/>
      <c r="L416" s="171"/>
      <c r="M416" s="176"/>
      <c r="T416" s="177"/>
      <c r="AT416" s="172" t="s">
        <v>172</v>
      </c>
      <c r="AU416" s="172" t="s">
        <v>96</v>
      </c>
      <c r="AV416" s="15" t="s">
        <v>186</v>
      </c>
      <c r="AW416" s="15" t="s">
        <v>42</v>
      </c>
      <c r="AX416" s="15" t="s">
        <v>87</v>
      </c>
      <c r="AY416" s="172" t="s">
        <v>162</v>
      </c>
    </row>
    <row r="417" spans="2:65" s="12" customFormat="1">
      <c r="B417" s="150"/>
      <c r="D417" s="151" t="s">
        <v>172</v>
      </c>
      <c r="E417" s="152" t="s">
        <v>1</v>
      </c>
      <c r="F417" s="153" t="s">
        <v>759</v>
      </c>
      <c r="H417" s="152" t="s">
        <v>1</v>
      </c>
      <c r="I417" s="154"/>
      <c r="L417" s="150"/>
      <c r="M417" s="155"/>
      <c r="T417" s="156"/>
      <c r="AT417" s="152" t="s">
        <v>172</v>
      </c>
      <c r="AU417" s="152" t="s">
        <v>96</v>
      </c>
      <c r="AV417" s="12" t="s">
        <v>94</v>
      </c>
      <c r="AW417" s="12" t="s">
        <v>42</v>
      </c>
      <c r="AX417" s="12" t="s">
        <v>87</v>
      </c>
      <c r="AY417" s="152" t="s">
        <v>162</v>
      </c>
    </row>
    <row r="418" spans="2:65" s="13" customFormat="1">
      <c r="B418" s="157"/>
      <c r="D418" s="151" t="s">
        <v>172</v>
      </c>
      <c r="E418" s="158" t="s">
        <v>1</v>
      </c>
      <c r="F418" s="159" t="s">
        <v>760</v>
      </c>
      <c r="H418" s="160">
        <v>-24.6</v>
      </c>
      <c r="I418" s="161"/>
      <c r="L418" s="157"/>
      <c r="M418" s="162"/>
      <c r="T418" s="163"/>
      <c r="AT418" s="158" t="s">
        <v>172</v>
      </c>
      <c r="AU418" s="158" t="s">
        <v>96</v>
      </c>
      <c r="AV418" s="13" t="s">
        <v>96</v>
      </c>
      <c r="AW418" s="13" t="s">
        <v>42</v>
      </c>
      <c r="AX418" s="13" t="s">
        <v>87</v>
      </c>
      <c r="AY418" s="158" t="s">
        <v>162</v>
      </c>
    </row>
    <row r="419" spans="2:65" s="14" customFormat="1">
      <c r="B419" s="164"/>
      <c r="D419" s="151" t="s">
        <v>172</v>
      </c>
      <c r="E419" s="165" t="s">
        <v>370</v>
      </c>
      <c r="F419" s="166" t="s">
        <v>178</v>
      </c>
      <c r="H419" s="167">
        <v>104.861</v>
      </c>
      <c r="I419" s="168"/>
      <c r="L419" s="164"/>
      <c r="M419" s="169"/>
      <c r="T419" s="170"/>
      <c r="AT419" s="165" t="s">
        <v>172</v>
      </c>
      <c r="AU419" s="165" t="s">
        <v>96</v>
      </c>
      <c r="AV419" s="14" t="s">
        <v>170</v>
      </c>
      <c r="AW419" s="14" t="s">
        <v>42</v>
      </c>
      <c r="AX419" s="14" t="s">
        <v>94</v>
      </c>
      <c r="AY419" s="165" t="s">
        <v>162</v>
      </c>
    </row>
    <row r="420" spans="2:65" s="1" customFormat="1" ht="21.75" customHeight="1">
      <c r="B420" s="33"/>
      <c r="C420" s="137" t="s">
        <v>761</v>
      </c>
      <c r="D420" s="137" t="s">
        <v>165</v>
      </c>
      <c r="E420" s="138" t="s">
        <v>762</v>
      </c>
      <c r="F420" s="139" t="s">
        <v>763</v>
      </c>
      <c r="G420" s="140" t="s">
        <v>507</v>
      </c>
      <c r="H420" s="141">
        <v>127.241</v>
      </c>
      <c r="I420" s="142"/>
      <c r="J420" s="143">
        <f>ROUND(I420*H420,2)</f>
        <v>0</v>
      </c>
      <c r="K420" s="139" t="s">
        <v>169</v>
      </c>
      <c r="L420" s="33"/>
      <c r="M420" s="144" t="s">
        <v>1</v>
      </c>
      <c r="N420" s="145" t="s">
        <v>52</v>
      </c>
      <c r="P420" s="146">
        <f>O420*H420</f>
        <v>0</v>
      </c>
      <c r="Q420" s="146">
        <v>0</v>
      </c>
      <c r="R420" s="146">
        <f>Q420*H420</f>
        <v>0</v>
      </c>
      <c r="S420" s="146">
        <v>0</v>
      </c>
      <c r="T420" s="147">
        <f>S420*H420</f>
        <v>0</v>
      </c>
      <c r="AR420" s="148" t="s">
        <v>170</v>
      </c>
      <c r="AT420" s="148" t="s">
        <v>165</v>
      </c>
      <c r="AU420" s="148" t="s">
        <v>96</v>
      </c>
      <c r="AY420" s="17" t="s">
        <v>162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7" t="s">
        <v>94</v>
      </c>
      <c r="BK420" s="149">
        <f>ROUND(I420*H420,2)</f>
        <v>0</v>
      </c>
      <c r="BL420" s="17" t="s">
        <v>170</v>
      </c>
      <c r="BM420" s="148" t="s">
        <v>764</v>
      </c>
    </row>
    <row r="421" spans="2:65" s="12" customFormat="1">
      <c r="B421" s="150"/>
      <c r="D421" s="151" t="s">
        <v>172</v>
      </c>
      <c r="E421" s="152" t="s">
        <v>1</v>
      </c>
      <c r="F421" s="153" t="s">
        <v>765</v>
      </c>
      <c r="H421" s="152" t="s">
        <v>1</v>
      </c>
      <c r="I421" s="154"/>
      <c r="L421" s="150"/>
      <c r="M421" s="155"/>
      <c r="T421" s="156"/>
      <c r="AT421" s="152" t="s">
        <v>172</v>
      </c>
      <c r="AU421" s="152" t="s">
        <v>96</v>
      </c>
      <c r="AV421" s="12" t="s">
        <v>94</v>
      </c>
      <c r="AW421" s="12" t="s">
        <v>42</v>
      </c>
      <c r="AX421" s="12" t="s">
        <v>87</v>
      </c>
      <c r="AY421" s="152" t="s">
        <v>162</v>
      </c>
    </row>
    <row r="422" spans="2:65" s="12" customFormat="1">
      <c r="B422" s="150"/>
      <c r="D422" s="151" t="s">
        <v>172</v>
      </c>
      <c r="E422" s="152" t="s">
        <v>1</v>
      </c>
      <c r="F422" s="153" t="s">
        <v>766</v>
      </c>
      <c r="H422" s="152" t="s">
        <v>1</v>
      </c>
      <c r="I422" s="154"/>
      <c r="L422" s="150"/>
      <c r="M422" s="155"/>
      <c r="T422" s="156"/>
      <c r="AT422" s="152" t="s">
        <v>172</v>
      </c>
      <c r="AU422" s="152" t="s">
        <v>96</v>
      </c>
      <c r="AV422" s="12" t="s">
        <v>94</v>
      </c>
      <c r="AW422" s="12" t="s">
        <v>42</v>
      </c>
      <c r="AX422" s="12" t="s">
        <v>87</v>
      </c>
      <c r="AY422" s="152" t="s">
        <v>162</v>
      </c>
    </row>
    <row r="423" spans="2:65" s="13" customFormat="1">
      <c r="B423" s="157"/>
      <c r="D423" s="151" t="s">
        <v>172</v>
      </c>
      <c r="E423" s="158" t="s">
        <v>1</v>
      </c>
      <c r="F423" s="159" t="s">
        <v>391</v>
      </c>
      <c r="H423" s="160">
        <v>51.442</v>
      </c>
      <c r="I423" s="161"/>
      <c r="L423" s="157"/>
      <c r="M423" s="162"/>
      <c r="T423" s="163"/>
      <c r="AT423" s="158" t="s">
        <v>172</v>
      </c>
      <c r="AU423" s="158" t="s">
        <v>96</v>
      </c>
      <c r="AV423" s="13" t="s">
        <v>96</v>
      </c>
      <c r="AW423" s="13" t="s">
        <v>42</v>
      </c>
      <c r="AX423" s="13" t="s">
        <v>87</v>
      </c>
      <c r="AY423" s="158" t="s">
        <v>162</v>
      </c>
    </row>
    <row r="424" spans="2:65" s="13" customFormat="1">
      <c r="B424" s="157"/>
      <c r="D424" s="151" t="s">
        <v>172</v>
      </c>
      <c r="E424" s="158" t="s">
        <v>1</v>
      </c>
      <c r="F424" s="159" t="s">
        <v>406</v>
      </c>
      <c r="H424" s="160">
        <v>52.658000000000001</v>
      </c>
      <c r="I424" s="161"/>
      <c r="L424" s="157"/>
      <c r="M424" s="162"/>
      <c r="T424" s="163"/>
      <c r="AT424" s="158" t="s">
        <v>172</v>
      </c>
      <c r="AU424" s="158" t="s">
        <v>96</v>
      </c>
      <c r="AV424" s="13" t="s">
        <v>96</v>
      </c>
      <c r="AW424" s="13" t="s">
        <v>42</v>
      </c>
      <c r="AX424" s="13" t="s">
        <v>87</v>
      </c>
      <c r="AY424" s="158" t="s">
        <v>162</v>
      </c>
    </row>
    <row r="425" spans="2:65" s="12" customFormat="1">
      <c r="B425" s="150"/>
      <c r="D425" s="151" t="s">
        <v>172</v>
      </c>
      <c r="E425" s="152" t="s">
        <v>1</v>
      </c>
      <c r="F425" s="153" t="s">
        <v>767</v>
      </c>
      <c r="H425" s="152" t="s">
        <v>1</v>
      </c>
      <c r="I425" s="154"/>
      <c r="L425" s="150"/>
      <c r="M425" s="155"/>
      <c r="T425" s="156"/>
      <c r="AT425" s="152" t="s">
        <v>172</v>
      </c>
      <c r="AU425" s="152" t="s">
        <v>96</v>
      </c>
      <c r="AV425" s="12" t="s">
        <v>94</v>
      </c>
      <c r="AW425" s="12" t="s">
        <v>42</v>
      </c>
      <c r="AX425" s="12" t="s">
        <v>87</v>
      </c>
      <c r="AY425" s="152" t="s">
        <v>162</v>
      </c>
    </row>
    <row r="426" spans="2:65" s="13" customFormat="1">
      <c r="B426" s="157"/>
      <c r="D426" s="151" t="s">
        <v>172</v>
      </c>
      <c r="E426" s="158" t="s">
        <v>1</v>
      </c>
      <c r="F426" s="159" t="s">
        <v>395</v>
      </c>
      <c r="H426" s="160">
        <v>16.38</v>
      </c>
      <c r="I426" s="161"/>
      <c r="L426" s="157"/>
      <c r="M426" s="162"/>
      <c r="T426" s="163"/>
      <c r="AT426" s="158" t="s">
        <v>172</v>
      </c>
      <c r="AU426" s="158" t="s">
        <v>96</v>
      </c>
      <c r="AV426" s="13" t="s">
        <v>96</v>
      </c>
      <c r="AW426" s="13" t="s">
        <v>42</v>
      </c>
      <c r="AX426" s="13" t="s">
        <v>87</v>
      </c>
      <c r="AY426" s="158" t="s">
        <v>162</v>
      </c>
    </row>
    <row r="427" spans="2:65" s="13" customFormat="1">
      <c r="B427" s="157"/>
      <c r="D427" s="151" t="s">
        <v>172</v>
      </c>
      <c r="E427" s="158" t="s">
        <v>1</v>
      </c>
      <c r="F427" s="159" t="s">
        <v>414</v>
      </c>
      <c r="H427" s="160">
        <v>7.02</v>
      </c>
      <c r="I427" s="161"/>
      <c r="L427" s="157"/>
      <c r="M427" s="162"/>
      <c r="T427" s="163"/>
      <c r="AT427" s="158" t="s">
        <v>172</v>
      </c>
      <c r="AU427" s="158" t="s">
        <v>96</v>
      </c>
      <c r="AV427" s="13" t="s">
        <v>96</v>
      </c>
      <c r="AW427" s="13" t="s">
        <v>42</v>
      </c>
      <c r="AX427" s="13" t="s">
        <v>87</v>
      </c>
      <c r="AY427" s="158" t="s">
        <v>162</v>
      </c>
    </row>
    <row r="428" spans="2:65" s="15" customFormat="1">
      <c r="B428" s="171"/>
      <c r="D428" s="151" t="s">
        <v>172</v>
      </c>
      <c r="E428" s="172" t="s">
        <v>1</v>
      </c>
      <c r="F428" s="173" t="s">
        <v>220</v>
      </c>
      <c r="H428" s="174">
        <v>127.5</v>
      </c>
      <c r="I428" s="175"/>
      <c r="L428" s="171"/>
      <c r="M428" s="176"/>
      <c r="T428" s="177"/>
      <c r="AT428" s="172" t="s">
        <v>172</v>
      </c>
      <c r="AU428" s="172" t="s">
        <v>96</v>
      </c>
      <c r="AV428" s="15" t="s">
        <v>186</v>
      </c>
      <c r="AW428" s="15" t="s">
        <v>42</v>
      </c>
      <c r="AX428" s="15" t="s">
        <v>87</v>
      </c>
      <c r="AY428" s="172" t="s">
        <v>162</v>
      </c>
    </row>
    <row r="429" spans="2:65" s="12" customFormat="1">
      <c r="B429" s="150"/>
      <c r="D429" s="151" t="s">
        <v>172</v>
      </c>
      <c r="E429" s="152" t="s">
        <v>1</v>
      </c>
      <c r="F429" s="153" t="s">
        <v>768</v>
      </c>
      <c r="H429" s="152" t="s">
        <v>1</v>
      </c>
      <c r="I429" s="154"/>
      <c r="L429" s="150"/>
      <c r="M429" s="155"/>
      <c r="T429" s="156"/>
      <c r="AT429" s="152" t="s">
        <v>172</v>
      </c>
      <c r="AU429" s="152" t="s">
        <v>96</v>
      </c>
      <c r="AV429" s="12" t="s">
        <v>94</v>
      </c>
      <c r="AW429" s="12" t="s">
        <v>42</v>
      </c>
      <c r="AX429" s="12" t="s">
        <v>87</v>
      </c>
      <c r="AY429" s="152" t="s">
        <v>162</v>
      </c>
    </row>
    <row r="430" spans="2:65" s="13" customFormat="1">
      <c r="B430" s="157"/>
      <c r="D430" s="151" t="s">
        <v>172</v>
      </c>
      <c r="E430" s="158" t="s">
        <v>1</v>
      </c>
      <c r="F430" s="159" t="s">
        <v>769</v>
      </c>
      <c r="H430" s="160">
        <v>-0.25900000000000001</v>
      </c>
      <c r="I430" s="161"/>
      <c r="L430" s="157"/>
      <c r="M430" s="162"/>
      <c r="T430" s="163"/>
      <c r="AT430" s="158" t="s">
        <v>172</v>
      </c>
      <c r="AU430" s="158" t="s">
        <v>96</v>
      </c>
      <c r="AV430" s="13" t="s">
        <v>96</v>
      </c>
      <c r="AW430" s="13" t="s">
        <v>42</v>
      </c>
      <c r="AX430" s="13" t="s">
        <v>87</v>
      </c>
      <c r="AY430" s="158" t="s">
        <v>162</v>
      </c>
    </row>
    <row r="431" spans="2:65" s="14" customFormat="1">
      <c r="B431" s="164"/>
      <c r="D431" s="151" t="s">
        <v>172</v>
      </c>
      <c r="E431" s="165" t="s">
        <v>368</v>
      </c>
      <c r="F431" s="166" t="s">
        <v>178</v>
      </c>
      <c r="H431" s="167">
        <v>127.241</v>
      </c>
      <c r="I431" s="168"/>
      <c r="L431" s="164"/>
      <c r="M431" s="169"/>
      <c r="T431" s="170"/>
      <c r="AT431" s="165" t="s">
        <v>172</v>
      </c>
      <c r="AU431" s="165" t="s">
        <v>96</v>
      </c>
      <c r="AV431" s="14" t="s">
        <v>170</v>
      </c>
      <c r="AW431" s="14" t="s">
        <v>42</v>
      </c>
      <c r="AX431" s="14" t="s">
        <v>94</v>
      </c>
      <c r="AY431" s="165" t="s">
        <v>162</v>
      </c>
    </row>
    <row r="432" spans="2:65" s="1" customFormat="1" ht="16.5" customHeight="1">
      <c r="B432" s="33"/>
      <c r="C432" s="137" t="s">
        <v>770</v>
      </c>
      <c r="D432" s="137" t="s">
        <v>165</v>
      </c>
      <c r="E432" s="138" t="s">
        <v>771</v>
      </c>
      <c r="F432" s="139" t="s">
        <v>772</v>
      </c>
      <c r="G432" s="140" t="s">
        <v>507</v>
      </c>
      <c r="H432" s="141">
        <v>122.072</v>
      </c>
      <c r="I432" s="142"/>
      <c r="J432" s="143">
        <f>ROUND(I432*H432,2)</f>
        <v>0</v>
      </c>
      <c r="K432" s="139" t="s">
        <v>169</v>
      </c>
      <c r="L432" s="33"/>
      <c r="M432" s="144" t="s">
        <v>1</v>
      </c>
      <c r="N432" s="145" t="s">
        <v>52</v>
      </c>
      <c r="P432" s="146">
        <f>O432*H432</f>
        <v>0</v>
      </c>
      <c r="Q432" s="146">
        <v>0</v>
      </c>
      <c r="R432" s="146">
        <f>Q432*H432</f>
        <v>0</v>
      </c>
      <c r="S432" s="146">
        <v>0</v>
      </c>
      <c r="T432" s="147">
        <f>S432*H432</f>
        <v>0</v>
      </c>
      <c r="AR432" s="148" t="s">
        <v>170</v>
      </c>
      <c r="AT432" s="148" t="s">
        <v>165</v>
      </c>
      <c r="AU432" s="148" t="s">
        <v>96</v>
      </c>
      <c r="AY432" s="17" t="s">
        <v>162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7" t="s">
        <v>94</v>
      </c>
      <c r="BK432" s="149">
        <f>ROUND(I432*H432,2)</f>
        <v>0</v>
      </c>
      <c r="BL432" s="17" t="s">
        <v>170</v>
      </c>
      <c r="BM432" s="148" t="s">
        <v>773</v>
      </c>
    </row>
    <row r="433" spans="2:65" s="12" customFormat="1">
      <c r="B433" s="150"/>
      <c r="D433" s="151" t="s">
        <v>172</v>
      </c>
      <c r="E433" s="152" t="s">
        <v>1</v>
      </c>
      <c r="F433" s="153" t="s">
        <v>774</v>
      </c>
      <c r="H433" s="152" t="s">
        <v>1</v>
      </c>
      <c r="I433" s="154"/>
      <c r="L433" s="150"/>
      <c r="M433" s="155"/>
      <c r="T433" s="156"/>
      <c r="AT433" s="152" t="s">
        <v>172</v>
      </c>
      <c r="AU433" s="152" t="s">
        <v>96</v>
      </c>
      <c r="AV433" s="12" t="s">
        <v>94</v>
      </c>
      <c r="AW433" s="12" t="s">
        <v>42</v>
      </c>
      <c r="AX433" s="12" t="s">
        <v>87</v>
      </c>
      <c r="AY433" s="152" t="s">
        <v>162</v>
      </c>
    </row>
    <row r="434" spans="2:65" s="13" customFormat="1">
      <c r="B434" s="157"/>
      <c r="D434" s="151" t="s">
        <v>172</v>
      </c>
      <c r="E434" s="158" t="s">
        <v>1</v>
      </c>
      <c r="F434" s="159" t="s">
        <v>399</v>
      </c>
      <c r="H434" s="160">
        <v>52.36</v>
      </c>
      <c r="I434" s="161"/>
      <c r="L434" s="157"/>
      <c r="M434" s="162"/>
      <c r="T434" s="163"/>
      <c r="AT434" s="158" t="s">
        <v>172</v>
      </c>
      <c r="AU434" s="158" t="s">
        <v>96</v>
      </c>
      <c r="AV434" s="13" t="s">
        <v>96</v>
      </c>
      <c r="AW434" s="13" t="s">
        <v>42</v>
      </c>
      <c r="AX434" s="13" t="s">
        <v>87</v>
      </c>
      <c r="AY434" s="158" t="s">
        <v>162</v>
      </c>
    </row>
    <row r="435" spans="2:65" s="13" customFormat="1">
      <c r="B435" s="157"/>
      <c r="D435" s="151" t="s">
        <v>172</v>
      </c>
      <c r="E435" s="158" t="s">
        <v>1</v>
      </c>
      <c r="F435" s="159" t="s">
        <v>397</v>
      </c>
      <c r="H435" s="160">
        <v>45.112000000000002</v>
      </c>
      <c r="I435" s="161"/>
      <c r="L435" s="157"/>
      <c r="M435" s="162"/>
      <c r="T435" s="163"/>
      <c r="AT435" s="158" t="s">
        <v>172</v>
      </c>
      <c r="AU435" s="158" t="s">
        <v>96</v>
      </c>
      <c r="AV435" s="13" t="s">
        <v>96</v>
      </c>
      <c r="AW435" s="13" t="s">
        <v>42</v>
      </c>
      <c r="AX435" s="13" t="s">
        <v>87</v>
      </c>
      <c r="AY435" s="158" t="s">
        <v>162</v>
      </c>
    </row>
    <row r="436" spans="2:65" s="12" customFormat="1">
      <c r="B436" s="150"/>
      <c r="D436" s="151" t="s">
        <v>172</v>
      </c>
      <c r="E436" s="152" t="s">
        <v>1</v>
      </c>
      <c r="F436" s="153" t="s">
        <v>775</v>
      </c>
      <c r="H436" s="152" t="s">
        <v>1</v>
      </c>
      <c r="I436" s="154"/>
      <c r="L436" s="150"/>
      <c r="M436" s="155"/>
      <c r="T436" s="156"/>
      <c r="AT436" s="152" t="s">
        <v>172</v>
      </c>
      <c r="AU436" s="152" t="s">
        <v>96</v>
      </c>
      <c r="AV436" s="12" t="s">
        <v>94</v>
      </c>
      <c r="AW436" s="12" t="s">
        <v>42</v>
      </c>
      <c r="AX436" s="12" t="s">
        <v>87</v>
      </c>
      <c r="AY436" s="152" t="s">
        <v>162</v>
      </c>
    </row>
    <row r="437" spans="2:65" s="13" customFormat="1">
      <c r="B437" s="157"/>
      <c r="D437" s="151" t="s">
        <v>172</v>
      </c>
      <c r="E437" s="158" t="s">
        <v>1</v>
      </c>
      <c r="F437" s="159" t="s">
        <v>440</v>
      </c>
      <c r="H437" s="160">
        <v>24.6</v>
      </c>
      <c r="I437" s="161"/>
      <c r="L437" s="157"/>
      <c r="M437" s="162"/>
      <c r="T437" s="163"/>
      <c r="AT437" s="158" t="s">
        <v>172</v>
      </c>
      <c r="AU437" s="158" t="s">
        <v>96</v>
      </c>
      <c r="AV437" s="13" t="s">
        <v>96</v>
      </c>
      <c r="AW437" s="13" t="s">
        <v>42</v>
      </c>
      <c r="AX437" s="13" t="s">
        <v>87</v>
      </c>
      <c r="AY437" s="158" t="s">
        <v>162</v>
      </c>
    </row>
    <row r="438" spans="2:65" s="14" customFormat="1">
      <c r="B438" s="164"/>
      <c r="D438" s="151" t="s">
        <v>172</v>
      </c>
      <c r="E438" s="165" t="s">
        <v>1</v>
      </c>
      <c r="F438" s="166" t="s">
        <v>178</v>
      </c>
      <c r="H438" s="167">
        <v>122.072</v>
      </c>
      <c r="I438" s="168"/>
      <c r="L438" s="164"/>
      <c r="M438" s="169"/>
      <c r="T438" s="170"/>
      <c r="AT438" s="165" t="s">
        <v>172</v>
      </c>
      <c r="AU438" s="165" t="s">
        <v>96</v>
      </c>
      <c r="AV438" s="14" t="s">
        <v>170</v>
      </c>
      <c r="AW438" s="14" t="s">
        <v>42</v>
      </c>
      <c r="AX438" s="14" t="s">
        <v>94</v>
      </c>
      <c r="AY438" s="165" t="s">
        <v>162</v>
      </c>
    </row>
    <row r="439" spans="2:65" s="1" customFormat="1" ht="16.5" customHeight="1">
      <c r="B439" s="33"/>
      <c r="C439" s="137" t="s">
        <v>776</v>
      </c>
      <c r="D439" s="137" t="s">
        <v>165</v>
      </c>
      <c r="E439" s="138" t="s">
        <v>777</v>
      </c>
      <c r="F439" s="139" t="s">
        <v>778</v>
      </c>
      <c r="G439" s="140" t="s">
        <v>507</v>
      </c>
      <c r="H439" s="141">
        <v>51.701000000000001</v>
      </c>
      <c r="I439" s="142"/>
      <c r="J439" s="143">
        <f>ROUND(I439*H439,2)</f>
        <v>0</v>
      </c>
      <c r="K439" s="139" t="s">
        <v>169</v>
      </c>
      <c r="L439" s="33"/>
      <c r="M439" s="144" t="s">
        <v>1</v>
      </c>
      <c r="N439" s="145" t="s">
        <v>52</v>
      </c>
      <c r="P439" s="146">
        <f>O439*H439</f>
        <v>0</v>
      </c>
      <c r="Q439" s="146">
        <v>0</v>
      </c>
      <c r="R439" s="146">
        <f>Q439*H439</f>
        <v>0</v>
      </c>
      <c r="S439" s="146">
        <v>0</v>
      </c>
      <c r="T439" s="147">
        <f>S439*H439</f>
        <v>0</v>
      </c>
      <c r="AR439" s="148" t="s">
        <v>170</v>
      </c>
      <c r="AT439" s="148" t="s">
        <v>165</v>
      </c>
      <c r="AU439" s="148" t="s">
        <v>96</v>
      </c>
      <c r="AY439" s="17" t="s">
        <v>162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7" t="s">
        <v>94</v>
      </c>
      <c r="BK439" s="149">
        <f>ROUND(I439*H439,2)</f>
        <v>0</v>
      </c>
      <c r="BL439" s="17" t="s">
        <v>170</v>
      </c>
      <c r="BM439" s="148" t="s">
        <v>779</v>
      </c>
    </row>
    <row r="440" spans="2:65" s="12" customFormat="1">
      <c r="B440" s="150"/>
      <c r="D440" s="151" t="s">
        <v>172</v>
      </c>
      <c r="E440" s="152" t="s">
        <v>1</v>
      </c>
      <c r="F440" s="153" t="s">
        <v>780</v>
      </c>
      <c r="H440" s="152" t="s">
        <v>1</v>
      </c>
      <c r="I440" s="154"/>
      <c r="L440" s="150"/>
      <c r="M440" s="155"/>
      <c r="T440" s="156"/>
      <c r="AT440" s="152" t="s">
        <v>172</v>
      </c>
      <c r="AU440" s="152" t="s">
        <v>96</v>
      </c>
      <c r="AV440" s="12" t="s">
        <v>94</v>
      </c>
      <c r="AW440" s="12" t="s">
        <v>42</v>
      </c>
      <c r="AX440" s="12" t="s">
        <v>87</v>
      </c>
      <c r="AY440" s="152" t="s">
        <v>162</v>
      </c>
    </row>
    <row r="441" spans="2:65" s="13" customFormat="1">
      <c r="B441" s="157"/>
      <c r="D441" s="151" t="s">
        <v>172</v>
      </c>
      <c r="E441" s="158" t="s">
        <v>1</v>
      </c>
      <c r="F441" s="159" t="s">
        <v>391</v>
      </c>
      <c r="H441" s="160">
        <v>51.442</v>
      </c>
      <c r="I441" s="161"/>
      <c r="L441" s="157"/>
      <c r="M441" s="162"/>
      <c r="T441" s="163"/>
      <c r="AT441" s="158" t="s">
        <v>172</v>
      </c>
      <c r="AU441" s="158" t="s">
        <v>96</v>
      </c>
      <c r="AV441" s="13" t="s">
        <v>96</v>
      </c>
      <c r="AW441" s="13" t="s">
        <v>42</v>
      </c>
      <c r="AX441" s="13" t="s">
        <v>87</v>
      </c>
      <c r="AY441" s="158" t="s">
        <v>162</v>
      </c>
    </row>
    <row r="442" spans="2:65" s="12" customFormat="1">
      <c r="B442" s="150"/>
      <c r="D442" s="151" t="s">
        <v>172</v>
      </c>
      <c r="E442" s="152" t="s">
        <v>1</v>
      </c>
      <c r="F442" s="153" t="s">
        <v>781</v>
      </c>
      <c r="H442" s="152" t="s">
        <v>1</v>
      </c>
      <c r="I442" s="154"/>
      <c r="L442" s="150"/>
      <c r="M442" s="155"/>
      <c r="T442" s="156"/>
      <c r="AT442" s="152" t="s">
        <v>172</v>
      </c>
      <c r="AU442" s="152" t="s">
        <v>96</v>
      </c>
      <c r="AV442" s="12" t="s">
        <v>94</v>
      </c>
      <c r="AW442" s="12" t="s">
        <v>42</v>
      </c>
      <c r="AX442" s="12" t="s">
        <v>87</v>
      </c>
      <c r="AY442" s="152" t="s">
        <v>162</v>
      </c>
    </row>
    <row r="443" spans="2:65" s="13" customFormat="1">
      <c r="B443" s="157"/>
      <c r="D443" s="151" t="s">
        <v>172</v>
      </c>
      <c r="E443" s="158" t="s">
        <v>1</v>
      </c>
      <c r="F443" s="159" t="s">
        <v>782</v>
      </c>
      <c r="H443" s="160">
        <v>0.25900000000000001</v>
      </c>
      <c r="I443" s="161"/>
      <c r="L443" s="157"/>
      <c r="M443" s="162"/>
      <c r="T443" s="163"/>
      <c r="AT443" s="158" t="s">
        <v>172</v>
      </c>
      <c r="AU443" s="158" t="s">
        <v>96</v>
      </c>
      <c r="AV443" s="13" t="s">
        <v>96</v>
      </c>
      <c r="AW443" s="13" t="s">
        <v>42</v>
      </c>
      <c r="AX443" s="13" t="s">
        <v>87</v>
      </c>
      <c r="AY443" s="158" t="s">
        <v>162</v>
      </c>
    </row>
    <row r="444" spans="2:65" s="14" customFormat="1">
      <c r="B444" s="164"/>
      <c r="D444" s="151" t="s">
        <v>172</v>
      </c>
      <c r="E444" s="165" t="s">
        <v>1</v>
      </c>
      <c r="F444" s="166" t="s">
        <v>178</v>
      </c>
      <c r="H444" s="167">
        <v>51.701000000000001</v>
      </c>
      <c r="I444" s="168"/>
      <c r="L444" s="164"/>
      <c r="M444" s="169"/>
      <c r="T444" s="170"/>
      <c r="AT444" s="165" t="s">
        <v>172</v>
      </c>
      <c r="AU444" s="165" t="s">
        <v>96</v>
      </c>
      <c r="AV444" s="14" t="s">
        <v>170</v>
      </c>
      <c r="AW444" s="14" t="s">
        <v>42</v>
      </c>
      <c r="AX444" s="14" t="s">
        <v>94</v>
      </c>
      <c r="AY444" s="165" t="s">
        <v>162</v>
      </c>
    </row>
    <row r="445" spans="2:65" s="1" customFormat="1" ht="21.75" customHeight="1">
      <c r="B445" s="33"/>
      <c r="C445" s="137" t="s">
        <v>783</v>
      </c>
      <c r="D445" s="137" t="s">
        <v>165</v>
      </c>
      <c r="E445" s="138" t="s">
        <v>784</v>
      </c>
      <c r="F445" s="139" t="s">
        <v>785</v>
      </c>
      <c r="G445" s="140" t="s">
        <v>507</v>
      </c>
      <c r="H445" s="141">
        <v>5.25</v>
      </c>
      <c r="I445" s="142"/>
      <c r="J445" s="143">
        <f>ROUND(I445*H445,2)</f>
        <v>0</v>
      </c>
      <c r="K445" s="139" t="s">
        <v>169</v>
      </c>
      <c r="L445" s="33"/>
      <c r="M445" s="144" t="s">
        <v>1</v>
      </c>
      <c r="N445" s="145" t="s">
        <v>52</v>
      </c>
      <c r="P445" s="146">
        <f>O445*H445</f>
        <v>0</v>
      </c>
      <c r="Q445" s="146">
        <v>0</v>
      </c>
      <c r="R445" s="146">
        <f>Q445*H445</f>
        <v>0</v>
      </c>
      <c r="S445" s="146">
        <v>0</v>
      </c>
      <c r="T445" s="147">
        <f>S445*H445</f>
        <v>0</v>
      </c>
      <c r="AR445" s="148" t="s">
        <v>170</v>
      </c>
      <c r="AT445" s="148" t="s">
        <v>165</v>
      </c>
      <c r="AU445" s="148" t="s">
        <v>96</v>
      </c>
      <c r="AY445" s="17" t="s">
        <v>162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7" t="s">
        <v>94</v>
      </c>
      <c r="BK445" s="149">
        <f>ROUND(I445*H445,2)</f>
        <v>0</v>
      </c>
      <c r="BL445" s="17" t="s">
        <v>170</v>
      </c>
      <c r="BM445" s="148" t="s">
        <v>786</v>
      </c>
    </row>
    <row r="446" spans="2:65" s="12" customFormat="1">
      <c r="B446" s="150"/>
      <c r="D446" s="151" t="s">
        <v>172</v>
      </c>
      <c r="E446" s="152" t="s">
        <v>1</v>
      </c>
      <c r="F446" s="153" t="s">
        <v>787</v>
      </c>
      <c r="H446" s="152" t="s">
        <v>1</v>
      </c>
      <c r="I446" s="154"/>
      <c r="L446" s="150"/>
      <c r="M446" s="155"/>
      <c r="T446" s="156"/>
      <c r="AT446" s="152" t="s">
        <v>172</v>
      </c>
      <c r="AU446" s="152" t="s">
        <v>96</v>
      </c>
      <c r="AV446" s="12" t="s">
        <v>94</v>
      </c>
      <c r="AW446" s="12" t="s">
        <v>42</v>
      </c>
      <c r="AX446" s="12" t="s">
        <v>87</v>
      </c>
      <c r="AY446" s="152" t="s">
        <v>162</v>
      </c>
    </row>
    <row r="447" spans="2:65" s="13" customFormat="1">
      <c r="B447" s="157"/>
      <c r="D447" s="151" t="s">
        <v>172</v>
      </c>
      <c r="E447" s="158" t="s">
        <v>1</v>
      </c>
      <c r="F447" s="159" t="s">
        <v>788</v>
      </c>
      <c r="H447" s="160">
        <v>5.25</v>
      </c>
      <c r="I447" s="161"/>
      <c r="L447" s="157"/>
      <c r="M447" s="162"/>
      <c r="T447" s="163"/>
      <c r="AT447" s="158" t="s">
        <v>172</v>
      </c>
      <c r="AU447" s="158" t="s">
        <v>96</v>
      </c>
      <c r="AV447" s="13" t="s">
        <v>96</v>
      </c>
      <c r="AW447" s="13" t="s">
        <v>42</v>
      </c>
      <c r="AX447" s="13" t="s">
        <v>87</v>
      </c>
      <c r="AY447" s="158" t="s">
        <v>162</v>
      </c>
    </row>
    <row r="448" spans="2:65" s="15" customFormat="1">
      <c r="B448" s="171"/>
      <c r="D448" s="151" t="s">
        <v>172</v>
      </c>
      <c r="E448" s="172" t="s">
        <v>362</v>
      </c>
      <c r="F448" s="173" t="s">
        <v>789</v>
      </c>
      <c r="H448" s="174">
        <v>5.25</v>
      </c>
      <c r="I448" s="175"/>
      <c r="L448" s="171"/>
      <c r="M448" s="176"/>
      <c r="T448" s="177"/>
      <c r="AT448" s="172" t="s">
        <v>172</v>
      </c>
      <c r="AU448" s="172" t="s">
        <v>96</v>
      </c>
      <c r="AV448" s="15" t="s">
        <v>186</v>
      </c>
      <c r="AW448" s="15" t="s">
        <v>42</v>
      </c>
      <c r="AX448" s="15" t="s">
        <v>94</v>
      </c>
      <c r="AY448" s="172" t="s">
        <v>162</v>
      </c>
    </row>
    <row r="449" spans="2:65" s="1" customFormat="1" ht="24.2" customHeight="1">
      <c r="B449" s="33"/>
      <c r="C449" s="137" t="s">
        <v>790</v>
      </c>
      <c r="D449" s="137" t="s">
        <v>165</v>
      </c>
      <c r="E449" s="138" t="s">
        <v>791</v>
      </c>
      <c r="F449" s="139" t="s">
        <v>792</v>
      </c>
      <c r="G449" s="140" t="s">
        <v>507</v>
      </c>
      <c r="H449" s="141">
        <v>15.75</v>
      </c>
      <c r="I449" s="142"/>
      <c r="J449" s="143">
        <f>ROUND(I449*H449,2)</f>
        <v>0</v>
      </c>
      <c r="K449" s="139" t="s">
        <v>169</v>
      </c>
      <c r="L449" s="33"/>
      <c r="M449" s="144" t="s">
        <v>1</v>
      </c>
      <c r="N449" s="145" t="s">
        <v>52</v>
      </c>
      <c r="P449" s="146">
        <f>O449*H449</f>
        <v>0</v>
      </c>
      <c r="Q449" s="146">
        <v>0</v>
      </c>
      <c r="R449" s="146">
        <f>Q449*H449</f>
        <v>0</v>
      </c>
      <c r="S449" s="146">
        <v>0</v>
      </c>
      <c r="T449" s="147">
        <f>S449*H449</f>
        <v>0</v>
      </c>
      <c r="AR449" s="148" t="s">
        <v>170</v>
      </c>
      <c r="AT449" s="148" t="s">
        <v>165</v>
      </c>
      <c r="AU449" s="148" t="s">
        <v>96</v>
      </c>
      <c r="AY449" s="17" t="s">
        <v>162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7" t="s">
        <v>94</v>
      </c>
      <c r="BK449" s="149">
        <f>ROUND(I449*H449,2)</f>
        <v>0</v>
      </c>
      <c r="BL449" s="17" t="s">
        <v>170</v>
      </c>
      <c r="BM449" s="148" t="s">
        <v>793</v>
      </c>
    </row>
    <row r="450" spans="2:65" s="13" customFormat="1">
      <c r="B450" s="157"/>
      <c r="D450" s="151" t="s">
        <v>172</v>
      </c>
      <c r="E450" s="158" t="s">
        <v>1</v>
      </c>
      <c r="F450" s="159" t="s">
        <v>794</v>
      </c>
      <c r="H450" s="160">
        <v>15.75</v>
      </c>
      <c r="I450" s="161"/>
      <c r="L450" s="157"/>
      <c r="M450" s="162"/>
      <c r="T450" s="163"/>
      <c r="AT450" s="158" t="s">
        <v>172</v>
      </c>
      <c r="AU450" s="158" t="s">
        <v>96</v>
      </c>
      <c r="AV450" s="13" t="s">
        <v>96</v>
      </c>
      <c r="AW450" s="13" t="s">
        <v>42</v>
      </c>
      <c r="AX450" s="13" t="s">
        <v>94</v>
      </c>
      <c r="AY450" s="158" t="s">
        <v>162</v>
      </c>
    </row>
    <row r="451" spans="2:65" s="1" customFormat="1" ht="16.5" customHeight="1">
      <c r="B451" s="33"/>
      <c r="C451" s="137" t="s">
        <v>795</v>
      </c>
      <c r="D451" s="137" t="s">
        <v>165</v>
      </c>
      <c r="E451" s="138" t="s">
        <v>796</v>
      </c>
      <c r="F451" s="139" t="s">
        <v>797</v>
      </c>
      <c r="G451" s="140" t="s">
        <v>189</v>
      </c>
      <c r="H451" s="141">
        <v>418.90300000000002</v>
      </c>
      <c r="I451" s="142"/>
      <c r="J451" s="143">
        <f>ROUND(I451*H451,2)</f>
        <v>0</v>
      </c>
      <c r="K451" s="139" t="s">
        <v>209</v>
      </c>
      <c r="L451" s="33"/>
      <c r="M451" s="144" t="s">
        <v>1</v>
      </c>
      <c r="N451" s="145" t="s">
        <v>52</v>
      </c>
      <c r="P451" s="146">
        <f>O451*H451</f>
        <v>0</v>
      </c>
      <c r="Q451" s="146">
        <v>0</v>
      </c>
      <c r="R451" s="146">
        <f>Q451*H451</f>
        <v>0</v>
      </c>
      <c r="S451" s="146">
        <v>0</v>
      </c>
      <c r="T451" s="147">
        <f>S451*H451</f>
        <v>0</v>
      </c>
      <c r="AR451" s="148" t="s">
        <v>170</v>
      </c>
      <c r="AT451" s="148" t="s">
        <v>165</v>
      </c>
      <c r="AU451" s="148" t="s">
        <v>96</v>
      </c>
      <c r="AY451" s="17" t="s">
        <v>162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7" t="s">
        <v>94</v>
      </c>
      <c r="BK451" s="149">
        <f>ROUND(I451*H451,2)</f>
        <v>0</v>
      </c>
      <c r="BL451" s="17" t="s">
        <v>170</v>
      </c>
      <c r="BM451" s="148" t="s">
        <v>798</v>
      </c>
    </row>
    <row r="452" spans="2:65" s="12" customFormat="1">
      <c r="B452" s="150"/>
      <c r="D452" s="151" t="s">
        <v>172</v>
      </c>
      <c r="E452" s="152" t="s">
        <v>1</v>
      </c>
      <c r="F452" s="153" t="s">
        <v>799</v>
      </c>
      <c r="H452" s="152" t="s">
        <v>1</v>
      </c>
      <c r="I452" s="154"/>
      <c r="L452" s="150"/>
      <c r="M452" s="155"/>
      <c r="T452" s="156"/>
      <c r="AT452" s="152" t="s">
        <v>172</v>
      </c>
      <c r="AU452" s="152" t="s">
        <v>96</v>
      </c>
      <c r="AV452" s="12" t="s">
        <v>94</v>
      </c>
      <c r="AW452" s="12" t="s">
        <v>42</v>
      </c>
      <c r="AX452" s="12" t="s">
        <v>87</v>
      </c>
      <c r="AY452" s="152" t="s">
        <v>162</v>
      </c>
    </row>
    <row r="453" spans="2:65" s="13" customFormat="1">
      <c r="B453" s="157"/>
      <c r="D453" s="151" t="s">
        <v>172</v>
      </c>
      <c r="E453" s="158" t="s">
        <v>1</v>
      </c>
      <c r="F453" s="159" t="s">
        <v>800</v>
      </c>
      <c r="H453" s="160">
        <v>183.50700000000001</v>
      </c>
      <c r="I453" s="161"/>
      <c r="L453" s="157"/>
      <c r="M453" s="162"/>
      <c r="T453" s="163"/>
      <c r="AT453" s="158" t="s">
        <v>172</v>
      </c>
      <c r="AU453" s="158" t="s">
        <v>96</v>
      </c>
      <c r="AV453" s="13" t="s">
        <v>96</v>
      </c>
      <c r="AW453" s="13" t="s">
        <v>42</v>
      </c>
      <c r="AX453" s="13" t="s">
        <v>87</v>
      </c>
      <c r="AY453" s="158" t="s">
        <v>162</v>
      </c>
    </row>
    <row r="454" spans="2:65" s="13" customFormat="1">
      <c r="B454" s="157"/>
      <c r="D454" s="151" t="s">
        <v>172</v>
      </c>
      <c r="E454" s="158" t="s">
        <v>1</v>
      </c>
      <c r="F454" s="159" t="s">
        <v>801</v>
      </c>
      <c r="H454" s="160">
        <v>235.39599999999999</v>
      </c>
      <c r="I454" s="161"/>
      <c r="L454" s="157"/>
      <c r="M454" s="162"/>
      <c r="T454" s="163"/>
      <c r="AT454" s="158" t="s">
        <v>172</v>
      </c>
      <c r="AU454" s="158" t="s">
        <v>96</v>
      </c>
      <c r="AV454" s="13" t="s">
        <v>96</v>
      </c>
      <c r="AW454" s="13" t="s">
        <v>42</v>
      </c>
      <c r="AX454" s="13" t="s">
        <v>87</v>
      </c>
      <c r="AY454" s="158" t="s">
        <v>162</v>
      </c>
    </row>
    <row r="455" spans="2:65" s="14" customFormat="1">
      <c r="B455" s="164"/>
      <c r="D455" s="151" t="s">
        <v>172</v>
      </c>
      <c r="E455" s="165" t="s">
        <v>1</v>
      </c>
      <c r="F455" s="166" t="s">
        <v>178</v>
      </c>
      <c r="H455" s="167">
        <v>418.90300000000002</v>
      </c>
      <c r="I455" s="168"/>
      <c r="L455" s="164"/>
      <c r="M455" s="169"/>
      <c r="T455" s="170"/>
      <c r="AT455" s="165" t="s">
        <v>172</v>
      </c>
      <c r="AU455" s="165" t="s">
        <v>96</v>
      </c>
      <c r="AV455" s="14" t="s">
        <v>170</v>
      </c>
      <c r="AW455" s="14" t="s">
        <v>42</v>
      </c>
      <c r="AX455" s="14" t="s">
        <v>94</v>
      </c>
      <c r="AY455" s="165" t="s">
        <v>162</v>
      </c>
    </row>
    <row r="456" spans="2:65" s="1" customFormat="1" ht="24.2" customHeight="1">
      <c r="B456" s="33"/>
      <c r="C456" s="137" t="s">
        <v>802</v>
      </c>
      <c r="D456" s="137" t="s">
        <v>165</v>
      </c>
      <c r="E456" s="138" t="s">
        <v>803</v>
      </c>
      <c r="F456" s="139" t="s">
        <v>804</v>
      </c>
      <c r="G456" s="140" t="s">
        <v>189</v>
      </c>
      <c r="H456" s="141">
        <v>7.35</v>
      </c>
      <c r="I456" s="142"/>
      <c r="J456" s="143">
        <f>ROUND(I456*H456,2)</f>
        <v>0</v>
      </c>
      <c r="K456" s="139" t="s">
        <v>209</v>
      </c>
      <c r="L456" s="33"/>
      <c r="M456" s="144" t="s">
        <v>1</v>
      </c>
      <c r="N456" s="145" t="s">
        <v>52</v>
      </c>
      <c r="P456" s="146">
        <f>O456*H456</f>
        <v>0</v>
      </c>
      <c r="Q456" s="146">
        <v>0</v>
      </c>
      <c r="R456" s="146">
        <f>Q456*H456</f>
        <v>0</v>
      </c>
      <c r="S456" s="146">
        <v>0</v>
      </c>
      <c r="T456" s="147">
        <f>S456*H456</f>
        <v>0</v>
      </c>
      <c r="AR456" s="148" t="s">
        <v>170</v>
      </c>
      <c r="AT456" s="148" t="s">
        <v>165</v>
      </c>
      <c r="AU456" s="148" t="s">
        <v>96</v>
      </c>
      <c r="AY456" s="17" t="s">
        <v>162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7" t="s">
        <v>94</v>
      </c>
      <c r="BK456" s="149">
        <f>ROUND(I456*H456,2)</f>
        <v>0</v>
      </c>
      <c r="BL456" s="17" t="s">
        <v>170</v>
      </c>
      <c r="BM456" s="148" t="s">
        <v>805</v>
      </c>
    </row>
    <row r="457" spans="2:65" s="12" customFormat="1">
      <c r="B457" s="150"/>
      <c r="D457" s="151" t="s">
        <v>172</v>
      </c>
      <c r="E457" s="152" t="s">
        <v>1</v>
      </c>
      <c r="F457" s="153" t="s">
        <v>806</v>
      </c>
      <c r="H457" s="152" t="s">
        <v>1</v>
      </c>
      <c r="I457" s="154"/>
      <c r="L457" s="150"/>
      <c r="M457" s="155"/>
      <c r="T457" s="156"/>
      <c r="AT457" s="152" t="s">
        <v>172</v>
      </c>
      <c r="AU457" s="152" t="s">
        <v>96</v>
      </c>
      <c r="AV457" s="12" t="s">
        <v>94</v>
      </c>
      <c r="AW457" s="12" t="s">
        <v>42</v>
      </c>
      <c r="AX457" s="12" t="s">
        <v>87</v>
      </c>
      <c r="AY457" s="152" t="s">
        <v>162</v>
      </c>
    </row>
    <row r="458" spans="2:65" s="13" customFormat="1">
      <c r="B458" s="157"/>
      <c r="D458" s="151" t="s">
        <v>172</v>
      </c>
      <c r="E458" s="158" t="s">
        <v>1</v>
      </c>
      <c r="F458" s="159" t="s">
        <v>807</v>
      </c>
      <c r="H458" s="160">
        <v>7.35</v>
      </c>
      <c r="I458" s="161"/>
      <c r="L458" s="157"/>
      <c r="M458" s="162"/>
      <c r="T458" s="163"/>
      <c r="AT458" s="158" t="s">
        <v>172</v>
      </c>
      <c r="AU458" s="158" t="s">
        <v>96</v>
      </c>
      <c r="AV458" s="13" t="s">
        <v>96</v>
      </c>
      <c r="AW458" s="13" t="s">
        <v>42</v>
      </c>
      <c r="AX458" s="13" t="s">
        <v>94</v>
      </c>
      <c r="AY458" s="158" t="s">
        <v>162</v>
      </c>
    </row>
    <row r="459" spans="2:65" s="1" customFormat="1" ht="16.5" customHeight="1">
      <c r="B459" s="33"/>
      <c r="C459" s="137" t="s">
        <v>808</v>
      </c>
      <c r="D459" s="137" t="s">
        <v>165</v>
      </c>
      <c r="E459" s="138" t="s">
        <v>809</v>
      </c>
      <c r="F459" s="139" t="s">
        <v>810</v>
      </c>
      <c r="G459" s="140" t="s">
        <v>507</v>
      </c>
      <c r="H459" s="141">
        <v>237.352</v>
      </c>
      <c r="I459" s="142"/>
      <c r="J459" s="143">
        <f>ROUND(I459*H459,2)</f>
        <v>0</v>
      </c>
      <c r="K459" s="139" t="s">
        <v>169</v>
      </c>
      <c r="L459" s="33"/>
      <c r="M459" s="144" t="s">
        <v>1</v>
      </c>
      <c r="N459" s="145" t="s">
        <v>52</v>
      </c>
      <c r="P459" s="146">
        <f>O459*H459</f>
        <v>0</v>
      </c>
      <c r="Q459" s="146">
        <v>0</v>
      </c>
      <c r="R459" s="146">
        <f>Q459*H459</f>
        <v>0</v>
      </c>
      <c r="S459" s="146">
        <v>0</v>
      </c>
      <c r="T459" s="147">
        <f>S459*H459</f>
        <v>0</v>
      </c>
      <c r="AR459" s="148" t="s">
        <v>170</v>
      </c>
      <c r="AT459" s="148" t="s">
        <v>165</v>
      </c>
      <c r="AU459" s="148" t="s">
        <v>96</v>
      </c>
      <c r="AY459" s="17" t="s">
        <v>162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17" t="s">
        <v>94</v>
      </c>
      <c r="BK459" s="149">
        <f>ROUND(I459*H459,2)</f>
        <v>0</v>
      </c>
      <c r="BL459" s="17" t="s">
        <v>170</v>
      </c>
      <c r="BM459" s="148" t="s">
        <v>811</v>
      </c>
    </row>
    <row r="460" spans="2:65" s="13" customFormat="1">
      <c r="B460" s="157"/>
      <c r="D460" s="151" t="s">
        <v>172</v>
      </c>
      <c r="E460" s="158" t="s">
        <v>1</v>
      </c>
      <c r="F460" s="159" t="s">
        <v>370</v>
      </c>
      <c r="H460" s="160">
        <v>104.861</v>
      </c>
      <c r="I460" s="161"/>
      <c r="L460" s="157"/>
      <c r="M460" s="162"/>
      <c r="T460" s="163"/>
      <c r="AT460" s="158" t="s">
        <v>172</v>
      </c>
      <c r="AU460" s="158" t="s">
        <v>96</v>
      </c>
      <c r="AV460" s="13" t="s">
        <v>96</v>
      </c>
      <c r="AW460" s="13" t="s">
        <v>42</v>
      </c>
      <c r="AX460" s="13" t="s">
        <v>87</v>
      </c>
      <c r="AY460" s="158" t="s">
        <v>162</v>
      </c>
    </row>
    <row r="461" spans="2:65" s="13" customFormat="1">
      <c r="B461" s="157"/>
      <c r="D461" s="151" t="s">
        <v>172</v>
      </c>
      <c r="E461" s="158" t="s">
        <v>1</v>
      </c>
      <c r="F461" s="159" t="s">
        <v>368</v>
      </c>
      <c r="H461" s="160">
        <v>127.241</v>
      </c>
      <c r="I461" s="161"/>
      <c r="L461" s="157"/>
      <c r="M461" s="162"/>
      <c r="T461" s="163"/>
      <c r="AT461" s="158" t="s">
        <v>172</v>
      </c>
      <c r="AU461" s="158" t="s">
        <v>96</v>
      </c>
      <c r="AV461" s="13" t="s">
        <v>96</v>
      </c>
      <c r="AW461" s="13" t="s">
        <v>42</v>
      </c>
      <c r="AX461" s="13" t="s">
        <v>87</v>
      </c>
      <c r="AY461" s="158" t="s">
        <v>162</v>
      </c>
    </row>
    <row r="462" spans="2:65" s="13" customFormat="1">
      <c r="B462" s="157"/>
      <c r="D462" s="151" t="s">
        <v>172</v>
      </c>
      <c r="E462" s="158" t="s">
        <v>1</v>
      </c>
      <c r="F462" s="159" t="s">
        <v>362</v>
      </c>
      <c r="H462" s="160">
        <v>5.25</v>
      </c>
      <c r="I462" s="161"/>
      <c r="L462" s="157"/>
      <c r="M462" s="162"/>
      <c r="T462" s="163"/>
      <c r="AT462" s="158" t="s">
        <v>172</v>
      </c>
      <c r="AU462" s="158" t="s">
        <v>96</v>
      </c>
      <c r="AV462" s="13" t="s">
        <v>96</v>
      </c>
      <c r="AW462" s="13" t="s">
        <v>42</v>
      </c>
      <c r="AX462" s="13" t="s">
        <v>87</v>
      </c>
      <c r="AY462" s="158" t="s">
        <v>162</v>
      </c>
    </row>
    <row r="463" spans="2:65" s="14" customFormat="1">
      <c r="B463" s="164"/>
      <c r="D463" s="151" t="s">
        <v>172</v>
      </c>
      <c r="E463" s="165" t="s">
        <v>1</v>
      </c>
      <c r="F463" s="166" t="s">
        <v>178</v>
      </c>
      <c r="H463" s="167">
        <v>237.352</v>
      </c>
      <c r="I463" s="168"/>
      <c r="L463" s="164"/>
      <c r="M463" s="169"/>
      <c r="T463" s="170"/>
      <c r="AT463" s="165" t="s">
        <v>172</v>
      </c>
      <c r="AU463" s="165" t="s">
        <v>96</v>
      </c>
      <c r="AV463" s="14" t="s">
        <v>170</v>
      </c>
      <c r="AW463" s="14" t="s">
        <v>42</v>
      </c>
      <c r="AX463" s="14" t="s">
        <v>94</v>
      </c>
      <c r="AY463" s="165" t="s">
        <v>162</v>
      </c>
    </row>
    <row r="464" spans="2:65" s="1" customFormat="1" ht="16.5" customHeight="1">
      <c r="B464" s="33"/>
      <c r="C464" s="137" t="s">
        <v>812</v>
      </c>
      <c r="D464" s="137" t="s">
        <v>165</v>
      </c>
      <c r="E464" s="138" t="s">
        <v>813</v>
      </c>
      <c r="F464" s="139" t="s">
        <v>814</v>
      </c>
      <c r="G464" s="140" t="s">
        <v>507</v>
      </c>
      <c r="H464" s="141">
        <v>0.23799999999999999</v>
      </c>
      <c r="I464" s="142"/>
      <c r="J464" s="143">
        <f>ROUND(I464*H464,2)</f>
        <v>0</v>
      </c>
      <c r="K464" s="139" t="s">
        <v>169</v>
      </c>
      <c r="L464" s="33"/>
      <c r="M464" s="144" t="s">
        <v>1</v>
      </c>
      <c r="N464" s="145" t="s">
        <v>52</v>
      </c>
      <c r="P464" s="146">
        <f>O464*H464</f>
        <v>0</v>
      </c>
      <c r="Q464" s="146">
        <v>0</v>
      </c>
      <c r="R464" s="146">
        <f>Q464*H464</f>
        <v>0</v>
      </c>
      <c r="S464" s="146">
        <v>0</v>
      </c>
      <c r="T464" s="147">
        <f>S464*H464</f>
        <v>0</v>
      </c>
      <c r="AR464" s="148" t="s">
        <v>170</v>
      </c>
      <c r="AT464" s="148" t="s">
        <v>165</v>
      </c>
      <c r="AU464" s="148" t="s">
        <v>96</v>
      </c>
      <c r="AY464" s="17" t="s">
        <v>162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7" t="s">
        <v>94</v>
      </c>
      <c r="BK464" s="149">
        <f>ROUND(I464*H464,2)</f>
        <v>0</v>
      </c>
      <c r="BL464" s="17" t="s">
        <v>170</v>
      </c>
      <c r="BM464" s="148" t="s">
        <v>815</v>
      </c>
    </row>
    <row r="465" spans="2:65" s="12" customFormat="1">
      <c r="B465" s="150"/>
      <c r="D465" s="151" t="s">
        <v>172</v>
      </c>
      <c r="E465" s="152" t="s">
        <v>1</v>
      </c>
      <c r="F465" s="153" t="s">
        <v>816</v>
      </c>
      <c r="H465" s="152" t="s">
        <v>1</v>
      </c>
      <c r="I465" s="154"/>
      <c r="L465" s="150"/>
      <c r="M465" s="155"/>
      <c r="T465" s="156"/>
      <c r="AT465" s="152" t="s">
        <v>172</v>
      </c>
      <c r="AU465" s="152" t="s">
        <v>96</v>
      </c>
      <c r="AV465" s="12" t="s">
        <v>94</v>
      </c>
      <c r="AW465" s="12" t="s">
        <v>42</v>
      </c>
      <c r="AX465" s="12" t="s">
        <v>87</v>
      </c>
      <c r="AY465" s="152" t="s">
        <v>162</v>
      </c>
    </row>
    <row r="466" spans="2:65" s="12" customFormat="1">
      <c r="B466" s="150"/>
      <c r="D466" s="151" t="s">
        <v>172</v>
      </c>
      <c r="E466" s="152" t="s">
        <v>1</v>
      </c>
      <c r="F466" s="153" t="s">
        <v>817</v>
      </c>
      <c r="H466" s="152" t="s">
        <v>1</v>
      </c>
      <c r="I466" s="154"/>
      <c r="L466" s="150"/>
      <c r="M466" s="155"/>
      <c r="T466" s="156"/>
      <c r="AT466" s="152" t="s">
        <v>172</v>
      </c>
      <c r="AU466" s="152" t="s">
        <v>96</v>
      </c>
      <c r="AV466" s="12" t="s">
        <v>94</v>
      </c>
      <c r="AW466" s="12" t="s">
        <v>42</v>
      </c>
      <c r="AX466" s="12" t="s">
        <v>87</v>
      </c>
      <c r="AY466" s="152" t="s">
        <v>162</v>
      </c>
    </row>
    <row r="467" spans="2:65" s="12" customFormat="1">
      <c r="B467" s="150"/>
      <c r="D467" s="151" t="s">
        <v>172</v>
      </c>
      <c r="E467" s="152" t="s">
        <v>1</v>
      </c>
      <c r="F467" s="153" t="s">
        <v>818</v>
      </c>
      <c r="H467" s="152" t="s">
        <v>1</v>
      </c>
      <c r="I467" s="154"/>
      <c r="L467" s="150"/>
      <c r="M467" s="155"/>
      <c r="T467" s="156"/>
      <c r="AT467" s="152" t="s">
        <v>172</v>
      </c>
      <c r="AU467" s="152" t="s">
        <v>96</v>
      </c>
      <c r="AV467" s="12" t="s">
        <v>94</v>
      </c>
      <c r="AW467" s="12" t="s">
        <v>42</v>
      </c>
      <c r="AX467" s="12" t="s">
        <v>87</v>
      </c>
      <c r="AY467" s="152" t="s">
        <v>162</v>
      </c>
    </row>
    <row r="468" spans="2:65" s="13" customFormat="1">
      <c r="B468" s="157"/>
      <c r="D468" s="151" t="s">
        <v>172</v>
      </c>
      <c r="E468" s="158" t="s">
        <v>1</v>
      </c>
      <c r="F468" s="159" t="s">
        <v>819</v>
      </c>
      <c r="H468" s="160">
        <v>0.23799999999999999</v>
      </c>
      <c r="I468" s="161"/>
      <c r="L468" s="157"/>
      <c r="M468" s="162"/>
      <c r="T468" s="163"/>
      <c r="AT468" s="158" t="s">
        <v>172</v>
      </c>
      <c r="AU468" s="158" t="s">
        <v>96</v>
      </c>
      <c r="AV468" s="13" t="s">
        <v>96</v>
      </c>
      <c r="AW468" s="13" t="s">
        <v>42</v>
      </c>
      <c r="AX468" s="13" t="s">
        <v>87</v>
      </c>
      <c r="AY468" s="158" t="s">
        <v>162</v>
      </c>
    </row>
    <row r="469" spans="2:65" s="15" customFormat="1">
      <c r="B469" s="171"/>
      <c r="D469" s="151" t="s">
        <v>172</v>
      </c>
      <c r="E469" s="172" t="s">
        <v>403</v>
      </c>
      <c r="F469" s="173" t="s">
        <v>220</v>
      </c>
      <c r="H469" s="174">
        <v>0.23799999999999999</v>
      </c>
      <c r="I469" s="175"/>
      <c r="L469" s="171"/>
      <c r="M469" s="176"/>
      <c r="T469" s="177"/>
      <c r="AT469" s="172" t="s">
        <v>172</v>
      </c>
      <c r="AU469" s="172" t="s">
        <v>96</v>
      </c>
      <c r="AV469" s="15" t="s">
        <v>186</v>
      </c>
      <c r="AW469" s="15" t="s">
        <v>42</v>
      </c>
      <c r="AX469" s="15" t="s">
        <v>94</v>
      </c>
      <c r="AY469" s="172" t="s">
        <v>162</v>
      </c>
    </row>
    <row r="470" spans="2:65" s="1" customFormat="1" ht="16.5" customHeight="1">
      <c r="B470" s="33"/>
      <c r="C470" s="137" t="s">
        <v>820</v>
      </c>
      <c r="D470" s="137" t="s">
        <v>165</v>
      </c>
      <c r="E470" s="138" t="s">
        <v>821</v>
      </c>
      <c r="F470" s="139" t="s">
        <v>822</v>
      </c>
      <c r="G470" s="140" t="s">
        <v>507</v>
      </c>
      <c r="H470" s="141">
        <v>24.6</v>
      </c>
      <c r="I470" s="142"/>
      <c r="J470" s="143">
        <f>ROUND(I470*H470,2)</f>
        <v>0</v>
      </c>
      <c r="K470" s="139" t="s">
        <v>169</v>
      </c>
      <c r="L470" s="33"/>
      <c r="M470" s="144" t="s">
        <v>1</v>
      </c>
      <c r="N470" s="145" t="s">
        <v>52</v>
      </c>
      <c r="P470" s="146">
        <f>O470*H470</f>
        <v>0</v>
      </c>
      <c r="Q470" s="146">
        <v>0</v>
      </c>
      <c r="R470" s="146">
        <f>Q470*H470</f>
        <v>0</v>
      </c>
      <c r="S470" s="146">
        <v>0</v>
      </c>
      <c r="T470" s="147">
        <f>S470*H470</f>
        <v>0</v>
      </c>
      <c r="AR470" s="148" t="s">
        <v>170</v>
      </c>
      <c r="AT470" s="148" t="s">
        <v>165</v>
      </c>
      <c r="AU470" s="148" t="s">
        <v>96</v>
      </c>
      <c r="AY470" s="17" t="s">
        <v>162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7" t="s">
        <v>94</v>
      </c>
      <c r="BK470" s="149">
        <f>ROUND(I470*H470,2)</f>
        <v>0</v>
      </c>
      <c r="BL470" s="17" t="s">
        <v>170</v>
      </c>
      <c r="BM470" s="148" t="s">
        <v>823</v>
      </c>
    </row>
    <row r="471" spans="2:65" s="12" customFormat="1">
      <c r="B471" s="150"/>
      <c r="D471" s="151" t="s">
        <v>172</v>
      </c>
      <c r="E471" s="152" t="s">
        <v>1</v>
      </c>
      <c r="F471" s="153" t="s">
        <v>824</v>
      </c>
      <c r="H471" s="152" t="s">
        <v>1</v>
      </c>
      <c r="I471" s="154"/>
      <c r="L471" s="150"/>
      <c r="M471" s="155"/>
      <c r="T471" s="156"/>
      <c r="AT471" s="152" t="s">
        <v>172</v>
      </c>
      <c r="AU471" s="152" t="s">
        <v>96</v>
      </c>
      <c r="AV471" s="12" t="s">
        <v>94</v>
      </c>
      <c r="AW471" s="12" t="s">
        <v>42</v>
      </c>
      <c r="AX471" s="12" t="s">
        <v>87</v>
      </c>
      <c r="AY471" s="152" t="s">
        <v>162</v>
      </c>
    </row>
    <row r="472" spans="2:65" s="12" customFormat="1">
      <c r="B472" s="150"/>
      <c r="D472" s="151" t="s">
        <v>172</v>
      </c>
      <c r="E472" s="152" t="s">
        <v>1</v>
      </c>
      <c r="F472" s="153" t="s">
        <v>825</v>
      </c>
      <c r="H472" s="152" t="s">
        <v>1</v>
      </c>
      <c r="I472" s="154"/>
      <c r="L472" s="150"/>
      <c r="M472" s="155"/>
      <c r="T472" s="156"/>
      <c r="AT472" s="152" t="s">
        <v>172</v>
      </c>
      <c r="AU472" s="152" t="s">
        <v>96</v>
      </c>
      <c r="AV472" s="12" t="s">
        <v>94</v>
      </c>
      <c r="AW472" s="12" t="s">
        <v>42</v>
      </c>
      <c r="AX472" s="12" t="s">
        <v>87</v>
      </c>
      <c r="AY472" s="152" t="s">
        <v>162</v>
      </c>
    </row>
    <row r="473" spans="2:65" s="12" customFormat="1">
      <c r="B473" s="150"/>
      <c r="D473" s="151" t="s">
        <v>172</v>
      </c>
      <c r="E473" s="152" t="s">
        <v>1</v>
      </c>
      <c r="F473" s="153" t="s">
        <v>826</v>
      </c>
      <c r="H473" s="152" t="s">
        <v>1</v>
      </c>
      <c r="I473" s="154"/>
      <c r="L473" s="150"/>
      <c r="M473" s="155"/>
      <c r="T473" s="156"/>
      <c r="AT473" s="152" t="s">
        <v>172</v>
      </c>
      <c r="AU473" s="152" t="s">
        <v>96</v>
      </c>
      <c r="AV473" s="12" t="s">
        <v>94</v>
      </c>
      <c r="AW473" s="12" t="s">
        <v>42</v>
      </c>
      <c r="AX473" s="12" t="s">
        <v>87</v>
      </c>
      <c r="AY473" s="152" t="s">
        <v>162</v>
      </c>
    </row>
    <row r="474" spans="2:65" s="13" customFormat="1">
      <c r="B474" s="157"/>
      <c r="D474" s="151" t="s">
        <v>172</v>
      </c>
      <c r="E474" s="158" t="s">
        <v>1</v>
      </c>
      <c r="F474" s="159" t="s">
        <v>827</v>
      </c>
      <c r="H474" s="160">
        <v>24.6</v>
      </c>
      <c r="I474" s="161"/>
      <c r="L474" s="157"/>
      <c r="M474" s="162"/>
      <c r="T474" s="163"/>
      <c r="AT474" s="158" t="s">
        <v>172</v>
      </c>
      <c r="AU474" s="158" t="s">
        <v>96</v>
      </c>
      <c r="AV474" s="13" t="s">
        <v>96</v>
      </c>
      <c r="AW474" s="13" t="s">
        <v>42</v>
      </c>
      <c r="AX474" s="13" t="s">
        <v>87</v>
      </c>
      <c r="AY474" s="158" t="s">
        <v>162</v>
      </c>
    </row>
    <row r="475" spans="2:65" s="15" customFormat="1">
      <c r="B475" s="171"/>
      <c r="D475" s="151" t="s">
        <v>172</v>
      </c>
      <c r="E475" s="172" t="s">
        <v>440</v>
      </c>
      <c r="F475" s="173" t="s">
        <v>220</v>
      </c>
      <c r="H475" s="174">
        <v>24.6</v>
      </c>
      <c r="I475" s="175"/>
      <c r="L475" s="171"/>
      <c r="M475" s="176"/>
      <c r="T475" s="177"/>
      <c r="AT475" s="172" t="s">
        <v>172</v>
      </c>
      <c r="AU475" s="172" t="s">
        <v>96</v>
      </c>
      <c r="AV475" s="15" t="s">
        <v>186</v>
      </c>
      <c r="AW475" s="15" t="s">
        <v>42</v>
      </c>
      <c r="AX475" s="15" t="s">
        <v>94</v>
      </c>
      <c r="AY475" s="172" t="s">
        <v>162</v>
      </c>
    </row>
    <row r="476" spans="2:65" s="1" customFormat="1" ht="16.5" customHeight="1">
      <c r="B476" s="33"/>
      <c r="C476" s="137" t="s">
        <v>828</v>
      </c>
      <c r="D476" s="137" t="s">
        <v>165</v>
      </c>
      <c r="E476" s="138" t="s">
        <v>829</v>
      </c>
      <c r="F476" s="139" t="s">
        <v>830</v>
      </c>
      <c r="G476" s="140" t="s">
        <v>457</v>
      </c>
      <c r="H476" s="141">
        <v>709.5</v>
      </c>
      <c r="I476" s="142"/>
      <c r="J476" s="143">
        <f>ROUND(I476*H476,2)</f>
        <v>0</v>
      </c>
      <c r="K476" s="139" t="s">
        <v>169</v>
      </c>
      <c r="L476" s="33"/>
      <c r="M476" s="144" t="s">
        <v>1</v>
      </c>
      <c r="N476" s="145" t="s">
        <v>52</v>
      </c>
      <c r="P476" s="146">
        <f>O476*H476</f>
        <v>0</v>
      </c>
      <c r="Q476" s="146">
        <v>0</v>
      </c>
      <c r="R476" s="146">
        <f>Q476*H476</f>
        <v>0</v>
      </c>
      <c r="S476" s="146">
        <v>0</v>
      </c>
      <c r="T476" s="147">
        <f>S476*H476</f>
        <v>0</v>
      </c>
      <c r="AR476" s="148" t="s">
        <v>170</v>
      </c>
      <c r="AT476" s="148" t="s">
        <v>165</v>
      </c>
      <c r="AU476" s="148" t="s">
        <v>96</v>
      </c>
      <c r="AY476" s="17" t="s">
        <v>162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7" t="s">
        <v>94</v>
      </c>
      <c r="BK476" s="149">
        <f>ROUND(I476*H476,2)</f>
        <v>0</v>
      </c>
      <c r="BL476" s="17" t="s">
        <v>170</v>
      </c>
      <c r="BM476" s="148" t="s">
        <v>831</v>
      </c>
    </row>
    <row r="477" spans="2:65" s="12" customFormat="1">
      <c r="B477" s="150"/>
      <c r="D477" s="151" t="s">
        <v>172</v>
      </c>
      <c r="E477" s="152" t="s">
        <v>1</v>
      </c>
      <c r="F477" s="153" t="s">
        <v>832</v>
      </c>
      <c r="H477" s="152" t="s">
        <v>1</v>
      </c>
      <c r="I477" s="154"/>
      <c r="L477" s="150"/>
      <c r="M477" s="155"/>
      <c r="T477" s="156"/>
      <c r="AT477" s="152" t="s">
        <v>172</v>
      </c>
      <c r="AU477" s="152" t="s">
        <v>96</v>
      </c>
      <c r="AV477" s="12" t="s">
        <v>94</v>
      </c>
      <c r="AW477" s="12" t="s">
        <v>42</v>
      </c>
      <c r="AX477" s="12" t="s">
        <v>87</v>
      </c>
      <c r="AY477" s="152" t="s">
        <v>162</v>
      </c>
    </row>
    <row r="478" spans="2:65" s="13" customFormat="1">
      <c r="B478" s="157"/>
      <c r="D478" s="151" t="s">
        <v>172</v>
      </c>
      <c r="E478" s="158" t="s">
        <v>1</v>
      </c>
      <c r="F478" s="159" t="s">
        <v>833</v>
      </c>
      <c r="H478" s="160">
        <v>344</v>
      </c>
      <c r="I478" s="161"/>
      <c r="L478" s="157"/>
      <c r="M478" s="162"/>
      <c r="T478" s="163"/>
      <c r="AT478" s="158" t="s">
        <v>172</v>
      </c>
      <c r="AU478" s="158" t="s">
        <v>96</v>
      </c>
      <c r="AV478" s="13" t="s">
        <v>96</v>
      </c>
      <c r="AW478" s="13" t="s">
        <v>42</v>
      </c>
      <c r="AX478" s="13" t="s">
        <v>87</v>
      </c>
      <c r="AY478" s="158" t="s">
        <v>162</v>
      </c>
    </row>
    <row r="479" spans="2:65" s="12" customFormat="1">
      <c r="B479" s="150"/>
      <c r="D479" s="151" t="s">
        <v>172</v>
      </c>
      <c r="E479" s="152" t="s">
        <v>1</v>
      </c>
      <c r="F479" s="153" t="s">
        <v>834</v>
      </c>
      <c r="H479" s="152" t="s">
        <v>1</v>
      </c>
      <c r="I479" s="154"/>
      <c r="L479" s="150"/>
      <c r="M479" s="155"/>
      <c r="T479" s="156"/>
      <c r="AT479" s="152" t="s">
        <v>172</v>
      </c>
      <c r="AU479" s="152" t="s">
        <v>96</v>
      </c>
      <c r="AV479" s="12" t="s">
        <v>94</v>
      </c>
      <c r="AW479" s="12" t="s">
        <v>42</v>
      </c>
      <c r="AX479" s="12" t="s">
        <v>87</v>
      </c>
      <c r="AY479" s="152" t="s">
        <v>162</v>
      </c>
    </row>
    <row r="480" spans="2:65" s="13" customFormat="1">
      <c r="B480" s="157"/>
      <c r="D480" s="151" t="s">
        <v>172</v>
      </c>
      <c r="E480" s="158" t="s">
        <v>1</v>
      </c>
      <c r="F480" s="159" t="s">
        <v>835</v>
      </c>
      <c r="H480" s="160">
        <v>354</v>
      </c>
      <c r="I480" s="161"/>
      <c r="L480" s="157"/>
      <c r="M480" s="162"/>
      <c r="T480" s="163"/>
      <c r="AT480" s="158" t="s">
        <v>172</v>
      </c>
      <c r="AU480" s="158" t="s">
        <v>96</v>
      </c>
      <c r="AV480" s="13" t="s">
        <v>96</v>
      </c>
      <c r="AW480" s="13" t="s">
        <v>42</v>
      </c>
      <c r="AX480" s="13" t="s">
        <v>87</v>
      </c>
      <c r="AY480" s="158" t="s">
        <v>162</v>
      </c>
    </row>
    <row r="481" spans="2:65" s="12" customFormat="1">
      <c r="B481" s="150"/>
      <c r="D481" s="151" t="s">
        <v>172</v>
      </c>
      <c r="E481" s="152" t="s">
        <v>1</v>
      </c>
      <c r="F481" s="153" t="s">
        <v>836</v>
      </c>
      <c r="H481" s="152" t="s">
        <v>1</v>
      </c>
      <c r="I481" s="154"/>
      <c r="L481" s="150"/>
      <c r="M481" s="155"/>
      <c r="T481" s="156"/>
      <c r="AT481" s="152" t="s">
        <v>172</v>
      </c>
      <c r="AU481" s="152" t="s">
        <v>96</v>
      </c>
      <c r="AV481" s="12" t="s">
        <v>94</v>
      </c>
      <c r="AW481" s="12" t="s">
        <v>42</v>
      </c>
      <c r="AX481" s="12" t="s">
        <v>87</v>
      </c>
      <c r="AY481" s="152" t="s">
        <v>162</v>
      </c>
    </row>
    <row r="482" spans="2:65" s="13" customFormat="1">
      <c r="B482" s="157"/>
      <c r="D482" s="151" t="s">
        <v>172</v>
      </c>
      <c r="E482" s="158" t="s">
        <v>1</v>
      </c>
      <c r="F482" s="159" t="s">
        <v>837</v>
      </c>
      <c r="H482" s="160">
        <v>87</v>
      </c>
      <c r="I482" s="161"/>
      <c r="L482" s="157"/>
      <c r="M482" s="162"/>
      <c r="T482" s="163"/>
      <c r="AT482" s="158" t="s">
        <v>172</v>
      </c>
      <c r="AU482" s="158" t="s">
        <v>96</v>
      </c>
      <c r="AV482" s="13" t="s">
        <v>96</v>
      </c>
      <c r="AW482" s="13" t="s">
        <v>42</v>
      </c>
      <c r="AX482" s="13" t="s">
        <v>87</v>
      </c>
      <c r="AY482" s="158" t="s">
        <v>162</v>
      </c>
    </row>
    <row r="483" spans="2:65" s="12" customFormat="1">
      <c r="B483" s="150"/>
      <c r="D483" s="151" t="s">
        <v>172</v>
      </c>
      <c r="E483" s="152" t="s">
        <v>1</v>
      </c>
      <c r="F483" s="153" t="s">
        <v>838</v>
      </c>
      <c r="H483" s="152" t="s">
        <v>1</v>
      </c>
      <c r="I483" s="154"/>
      <c r="L483" s="150"/>
      <c r="M483" s="155"/>
      <c r="T483" s="156"/>
      <c r="AT483" s="152" t="s">
        <v>172</v>
      </c>
      <c r="AU483" s="152" t="s">
        <v>96</v>
      </c>
      <c r="AV483" s="12" t="s">
        <v>94</v>
      </c>
      <c r="AW483" s="12" t="s">
        <v>42</v>
      </c>
      <c r="AX483" s="12" t="s">
        <v>87</v>
      </c>
      <c r="AY483" s="152" t="s">
        <v>162</v>
      </c>
    </row>
    <row r="484" spans="2:65" s="13" customFormat="1">
      <c r="B484" s="157"/>
      <c r="D484" s="151" t="s">
        <v>172</v>
      </c>
      <c r="E484" s="158" t="s">
        <v>1</v>
      </c>
      <c r="F484" s="159" t="s">
        <v>839</v>
      </c>
      <c r="H484" s="160">
        <v>-75.5</v>
      </c>
      <c r="I484" s="161"/>
      <c r="L484" s="157"/>
      <c r="M484" s="162"/>
      <c r="T484" s="163"/>
      <c r="AT484" s="158" t="s">
        <v>172</v>
      </c>
      <c r="AU484" s="158" t="s">
        <v>96</v>
      </c>
      <c r="AV484" s="13" t="s">
        <v>96</v>
      </c>
      <c r="AW484" s="13" t="s">
        <v>42</v>
      </c>
      <c r="AX484" s="13" t="s">
        <v>87</v>
      </c>
      <c r="AY484" s="158" t="s">
        <v>162</v>
      </c>
    </row>
    <row r="485" spans="2:65" s="14" customFormat="1">
      <c r="B485" s="164"/>
      <c r="D485" s="151" t="s">
        <v>172</v>
      </c>
      <c r="E485" s="165" t="s">
        <v>1</v>
      </c>
      <c r="F485" s="166" t="s">
        <v>178</v>
      </c>
      <c r="H485" s="167">
        <v>709.5</v>
      </c>
      <c r="I485" s="168"/>
      <c r="L485" s="164"/>
      <c r="M485" s="169"/>
      <c r="T485" s="170"/>
      <c r="AT485" s="165" t="s">
        <v>172</v>
      </c>
      <c r="AU485" s="165" t="s">
        <v>96</v>
      </c>
      <c r="AV485" s="14" t="s">
        <v>170</v>
      </c>
      <c r="AW485" s="14" t="s">
        <v>42</v>
      </c>
      <c r="AX485" s="14" t="s">
        <v>94</v>
      </c>
      <c r="AY485" s="165" t="s">
        <v>162</v>
      </c>
    </row>
    <row r="486" spans="2:65" s="1" customFormat="1" ht="16.5" customHeight="1">
      <c r="B486" s="33"/>
      <c r="C486" s="137" t="s">
        <v>840</v>
      </c>
      <c r="D486" s="137" t="s">
        <v>165</v>
      </c>
      <c r="E486" s="138" t="s">
        <v>841</v>
      </c>
      <c r="F486" s="139" t="s">
        <v>842</v>
      </c>
      <c r="G486" s="140" t="s">
        <v>457</v>
      </c>
      <c r="H486" s="141">
        <v>75.5</v>
      </c>
      <c r="I486" s="142"/>
      <c r="J486" s="143">
        <f>ROUND(I486*H486,2)</f>
        <v>0</v>
      </c>
      <c r="K486" s="139" t="s">
        <v>169</v>
      </c>
      <c r="L486" s="33"/>
      <c r="M486" s="144" t="s">
        <v>1</v>
      </c>
      <c r="N486" s="145" t="s">
        <v>52</v>
      </c>
      <c r="P486" s="146">
        <f>O486*H486</f>
        <v>0</v>
      </c>
      <c r="Q486" s="146">
        <v>0</v>
      </c>
      <c r="R486" s="146">
        <f>Q486*H486</f>
        <v>0</v>
      </c>
      <c r="S486" s="146">
        <v>0</v>
      </c>
      <c r="T486" s="147">
        <f>S486*H486</f>
        <v>0</v>
      </c>
      <c r="AR486" s="148" t="s">
        <v>170</v>
      </c>
      <c r="AT486" s="148" t="s">
        <v>165</v>
      </c>
      <c r="AU486" s="148" t="s">
        <v>96</v>
      </c>
      <c r="AY486" s="17" t="s">
        <v>162</v>
      </c>
      <c r="BE486" s="149">
        <f>IF(N486="základní",J486,0)</f>
        <v>0</v>
      </c>
      <c r="BF486" s="149">
        <f>IF(N486="snížená",J486,0)</f>
        <v>0</v>
      </c>
      <c r="BG486" s="149">
        <f>IF(N486="zákl. přenesená",J486,0)</f>
        <v>0</v>
      </c>
      <c r="BH486" s="149">
        <f>IF(N486="sníž. přenesená",J486,0)</f>
        <v>0</v>
      </c>
      <c r="BI486" s="149">
        <f>IF(N486="nulová",J486,0)</f>
        <v>0</v>
      </c>
      <c r="BJ486" s="17" t="s">
        <v>94</v>
      </c>
      <c r="BK486" s="149">
        <f>ROUND(I486*H486,2)</f>
        <v>0</v>
      </c>
      <c r="BL486" s="17" t="s">
        <v>170</v>
      </c>
      <c r="BM486" s="148" t="s">
        <v>843</v>
      </c>
    </row>
    <row r="487" spans="2:65" s="12" customFormat="1">
      <c r="B487" s="150"/>
      <c r="D487" s="151" t="s">
        <v>172</v>
      </c>
      <c r="E487" s="152" t="s">
        <v>1</v>
      </c>
      <c r="F487" s="153" t="s">
        <v>844</v>
      </c>
      <c r="H487" s="152" t="s">
        <v>1</v>
      </c>
      <c r="I487" s="154"/>
      <c r="L487" s="150"/>
      <c r="M487" s="155"/>
      <c r="T487" s="156"/>
      <c r="AT487" s="152" t="s">
        <v>172</v>
      </c>
      <c r="AU487" s="152" t="s">
        <v>96</v>
      </c>
      <c r="AV487" s="12" t="s">
        <v>94</v>
      </c>
      <c r="AW487" s="12" t="s">
        <v>42</v>
      </c>
      <c r="AX487" s="12" t="s">
        <v>87</v>
      </c>
      <c r="AY487" s="152" t="s">
        <v>162</v>
      </c>
    </row>
    <row r="488" spans="2:65" s="13" customFormat="1">
      <c r="B488" s="157"/>
      <c r="D488" s="151" t="s">
        <v>172</v>
      </c>
      <c r="E488" s="158" t="s">
        <v>1</v>
      </c>
      <c r="F488" s="159" t="s">
        <v>845</v>
      </c>
      <c r="H488" s="160">
        <v>18</v>
      </c>
      <c r="I488" s="161"/>
      <c r="L488" s="157"/>
      <c r="M488" s="162"/>
      <c r="T488" s="163"/>
      <c r="AT488" s="158" t="s">
        <v>172</v>
      </c>
      <c r="AU488" s="158" t="s">
        <v>96</v>
      </c>
      <c r="AV488" s="13" t="s">
        <v>96</v>
      </c>
      <c r="AW488" s="13" t="s">
        <v>42</v>
      </c>
      <c r="AX488" s="13" t="s">
        <v>87</v>
      </c>
      <c r="AY488" s="158" t="s">
        <v>162</v>
      </c>
    </row>
    <row r="489" spans="2:65" s="12" customFormat="1">
      <c r="B489" s="150"/>
      <c r="D489" s="151" t="s">
        <v>172</v>
      </c>
      <c r="E489" s="152" t="s">
        <v>1</v>
      </c>
      <c r="F489" s="153" t="s">
        <v>846</v>
      </c>
      <c r="H489" s="152" t="s">
        <v>1</v>
      </c>
      <c r="I489" s="154"/>
      <c r="L489" s="150"/>
      <c r="M489" s="155"/>
      <c r="T489" s="156"/>
      <c r="AT489" s="152" t="s">
        <v>172</v>
      </c>
      <c r="AU489" s="152" t="s">
        <v>96</v>
      </c>
      <c r="AV489" s="12" t="s">
        <v>94</v>
      </c>
      <c r="AW489" s="12" t="s">
        <v>42</v>
      </c>
      <c r="AX489" s="12" t="s">
        <v>87</v>
      </c>
      <c r="AY489" s="152" t="s">
        <v>162</v>
      </c>
    </row>
    <row r="490" spans="2:65" s="13" customFormat="1">
      <c r="B490" s="157"/>
      <c r="D490" s="151" t="s">
        <v>172</v>
      </c>
      <c r="E490" s="158" t="s">
        <v>1</v>
      </c>
      <c r="F490" s="159" t="s">
        <v>847</v>
      </c>
      <c r="H490" s="160">
        <v>57.5</v>
      </c>
      <c r="I490" s="161"/>
      <c r="L490" s="157"/>
      <c r="M490" s="162"/>
      <c r="T490" s="163"/>
      <c r="AT490" s="158" t="s">
        <v>172</v>
      </c>
      <c r="AU490" s="158" t="s">
        <v>96</v>
      </c>
      <c r="AV490" s="13" t="s">
        <v>96</v>
      </c>
      <c r="AW490" s="13" t="s">
        <v>42</v>
      </c>
      <c r="AX490" s="13" t="s">
        <v>87</v>
      </c>
      <c r="AY490" s="158" t="s">
        <v>162</v>
      </c>
    </row>
    <row r="491" spans="2:65" s="14" customFormat="1">
      <c r="B491" s="164"/>
      <c r="D491" s="151" t="s">
        <v>172</v>
      </c>
      <c r="E491" s="165" t="s">
        <v>393</v>
      </c>
      <c r="F491" s="166" t="s">
        <v>178</v>
      </c>
      <c r="H491" s="167">
        <v>75.5</v>
      </c>
      <c r="I491" s="168"/>
      <c r="L491" s="164"/>
      <c r="M491" s="169"/>
      <c r="T491" s="170"/>
      <c r="AT491" s="165" t="s">
        <v>172</v>
      </c>
      <c r="AU491" s="165" t="s">
        <v>96</v>
      </c>
      <c r="AV491" s="14" t="s">
        <v>170</v>
      </c>
      <c r="AW491" s="14" t="s">
        <v>42</v>
      </c>
      <c r="AX491" s="14" t="s">
        <v>94</v>
      </c>
      <c r="AY491" s="165" t="s">
        <v>162</v>
      </c>
    </row>
    <row r="492" spans="2:65" s="11" customFormat="1" ht="22.9" customHeight="1">
      <c r="B492" s="125"/>
      <c r="D492" s="126" t="s">
        <v>86</v>
      </c>
      <c r="E492" s="135" t="s">
        <v>361</v>
      </c>
      <c r="F492" s="135" t="s">
        <v>848</v>
      </c>
      <c r="I492" s="128"/>
      <c r="J492" s="136">
        <f>BK492</f>
        <v>0</v>
      </c>
      <c r="L492" s="125"/>
      <c r="M492" s="130"/>
      <c r="P492" s="131">
        <f>SUM(P493:P550)</f>
        <v>0</v>
      </c>
      <c r="R492" s="131">
        <f>SUM(R493:R550)</f>
        <v>1.6999999999999999E-3</v>
      </c>
      <c r="T492" s="132">
        <f>SUM(T493:T550)</f>
        <v>0</v>
      </c>
      <c r="AR492" s="126" t="s">
        <v>94</v>
      </c>
      <c r="AT492" s="133" t="s">
        <v>86</v>
      </c>
      <c r="AU492" s="133" t="s">
        <v>94</v>
      </c>
      <c r="AY492" s="126" t="s">
        <v>162</v>
      </c>
      <c r="BK492" s="134">
        <f>SUM(BK493:BK550)</f>
        <v>0</v>
      </c>
    </row>
    <row r="493" spans="2:65" s="1" customFormat="1" ht="24.2" customHeight="1">
      <c r="B493" s="33"/>
      <c r="C493" s="137" t="s">
        <v>849</v>
      </c>
      <c r="D493" s="137" t="s">
        <v>165</v>
      </c>
      <c r="E493" s="138" t="s">
        <v>850</v>
      </c>
      <c r="F493" s="139" t="s">
        <v>851</v>
      </c>
      <c r="G493" s="140" t="s">
        <v>457</v>
      </c>
      <c r="H493" s="141">
        <v>27.5</v>
      </c>
      <c r="I493" s="142"/>
      <c r="J493" s="143">
        <f>ROUND(I493*H493,2)</f>
        <v>0</v>
      </c>
      <c r="K493" s="139" t="s">
        <v>169</v>
      </c>
      <c r="L493" s="33"/>
      <c r="M493" s="144" t="s">
        <v>1</v>
      </c>
      <c r="N493" s="145" t="s">
        <v>52</v>
      </c>
      <c r="P493" s="146">
        <f>O493*H493</f>
        <v>0</v>
      </c>
      <c r="Q493" s="146">
        <v>0</v>
      </c>
      <c r="R493" s="146">
        <f>Q493*H493</f>
        <v>0</v>
      </c>
      <c r="S493" s="146">
        <v>0</v>
      </c>
      <c r="T493" s="147">
        <f>S493*H493</f>
        <v>0</v>
      </c>
      <c r="AR493" s="148" t="s">
        <v>170</v>
      </c>
      <c r="AT493" s="148" t="s">
        <v>165</v>
      </c>
      <c r="AU493" s="148" t="s">
        <v>96</v>
      </c>
      <c r="AY493" s="17" t="s">
        <v>162</v>
      </c>
      <c r="BE493" s="149">
        <f>IF(N493="základní",J493,0)</f>
        <v>0</v>
      </c>
      <c r="BF493" s="149">
        <f>IF(N493="snížená",J493,0)</f>
        <v>0</v>
      </c>
      <c r="BG493" s="149">
        <f>IF(N493="zákl. přenesená",J493,0)</f>
        <v>0</v>
      </c>
      <c r="BH493" s="149">
        <f>IF(N493="sníž. přenesená",J493,0)</f>
        <v>0</v>
      </c>
      <c r="BI493" s="149">
        <f>IF(N493="nulová",J493,0)</f>
        <v>0</v>
      </c>
      <c r="BJ493" s="17" t="s">
        <v>94</v>
      </c>
      <c r="BK493" s="149">
        <f>ROUND(I493*H493,2)</f>
        <v>0</v>
      </c>
      <c r="BL493" s="17" t="s">
        <v>170</v>
      </c>
      <c r="BM493" s="148" t="s">
        <v>852</v>
      </c>
    </row>
    <row r="494" spans="2:65" s="12" customFormat="1">
      <c r="B494" s="150"/>
      <c r="D494" s="151" t="s">
        <v>172</v>
      </c>
      <c r="E494" s="152" t="s">
        <v>1</v>
      </c>
      <c r="F494" s="153" t="s">
        <v>853</v>
      </c>
      <c r="H494" s="152" t="s">
        <v>1</v>
      </c>
      <c r="I494" s="154"/>
      <c r="L494" s="150"/>
      <c r="M494" s="155"/>
      <c r="T494" s="156"/>
      <c r="AT494" s="152" t="s">
        <v>172</v>
      </c>
      <c r="AU494" s="152" t="s">
        <v>96</v>
      </c>
      <c r="AV494" s="12" t="s">
        <v>94</v>
      </c>
      <c r="AW494" s="12" t="s">
        <v>42</v>
      </c>
      <c r="AX494" s="12" t="s">
        <v>87</v>
      </c>
      <c r="AY494" s="152" t="s">
        <v>162</v>
      </c>
    </row>
    <row r="495" spans="2:65" s="12" customFormat="1">
      <c r="B495" s="150"/>
      <c r="D495" s="151" t="s">
        <v>172</v>
      </c>
      <c r="E495" s="152" t="s">
        <v>1</v>
      </c>
      <c r="F495" s="153" t="s">
        <v>854</v>
      </c>
      <c r="H495" s="152" t="s">
        <v>1</v>
      </c>
      <c r="I495" s="154"/>
      <c r="L495" s="150"/>
      <c r="M495" s="155"/>
      <c r="T495" s="156"/>
      <c r="AT495" s="152" t="s">
        <v>172</v>
      </c>
      <c r="AU495" s="152" t="s">
        <v>96</v>
      </c>
      <c r="AV495" s="12" t="s">
        <v>94</v>
      </c>
      <c r="AW495" s="12" t="s">
        <v>42</v>
      </c>
      <c r="AX495" s="12" t="s">
        <v>87</v>
      </c>
      <c r="AY495" s="152" t="s">
        <v>162</v>
      </c>
    </row>
    <row r="496" spans="2:65" s="13" customFormat="1">
      <c r="B496" s="157"/>
      <c r="D496" s="151" t="s">
        <v>172</v>
      </c>
      <c r="E496" s="158" t="s">
        <v>1</v>
      </c>
      <c r="F496" s="159" t="s">
        <v>401</v>
      </c>
      <c r="H496" s="160">
        <v>27.5</v>
      </c>
      <c r="I496" s="161"/>
      <c r="L496" s="157"/>
      <c r="M496" s="162"/>
      <c r="T496" s="163"/>
      <c r="AT496" s="158" t="s">
        <v>172</v>
      </c>
      <c r="AU496" s="158" t="s">
        <v>96</v>
      </c>
      <c r="AV496" s="13" t="s">
        <v>96</v>
      </c>
      <c r="AW496" s="13" t="s">
        <v>42</v>
      </c>
      <c r="AX496" s="13" t="s">
        <v>94</v>
      </c>
      <c r="AY496" s="158" t="s">
        <v>162</v>
      </c>
    </row>
    <row r="497" spans="2:65" s="1" customFormat="1" ht="16.5" customHeight="1">
      <c r="B497" s="33"/>
      <c r="C497" s="137" t="s">
        <v>855</v>
      </c>
      <c r="D497" s="137" t="s">
        <v>165</v>
      </c>
      <c r="E497" s="138" t="s">
        <v>856</v>
      </c>
      <c r="F497" s="139" t="s">
        <v>857</v>
      </c>
      <c r="G497" s="140" t="s">
        <v>457</v>
      </c>
      <c r="H497" s="141">
        <v>27.5</v>
      </c>
      <c r="I497" s="142"/>
      <c r="J497" s="143">
        <f>ROUND(I497*H497,2)</f>
        <v>0</v>
      </c>
      <c r="K497" s="139" t="s">
        <v>169</v>
      </c>
      <c r="L497" s="33"/>
      <c r="M497" s="144" t="s">
        <v>1</v>
      </c>
      <c r="N497" s="145" t="s">
        <v>52</v>
      </c>
      <c r="P497" s="146">
        <f>O497*H497</f>
        <v>0</v>
      </c>
      <c r="Q497" s="146">
        <v>0</v>
      </c>
      <c r="R497" s="146">
        <f>Q497*H497</f>
        <v>0</v>
      </c>
      <c r="S497" s="146">
        <v>0</v>
      </c>
      <c r="T497" s="147">
        <f>S497*H497</f>
        <v>0</v>
      </c>
      <c r="AR497" s="148" t="s">
        <v>170</v>
      </c>
      <c r="AT497" s="148" t="s">
        <v>165</v>
      </c>
      <c r="AU497" s="148" t="s">
        <v>96</v>
      </c>
      <c r="AY497" s="17" t="s">
        <v>162</v>
      </c>
      <c r="BE497" s="149">
        <f>IF(N497="základní",J497,0)</f>
        <v>0</v>
      </c>
      <c r="BF497" s="149">
        <f>IF(N497="snížená",J497,0)</f>
        <v>0</v>
      </c>
      <c r="BG497" s="149">
        <f>IF(N497="zákl. přenesená",J497,0)</f>
        <v>0</v>
      </c>
      <c r="BH497" s="149">
        <f>IF(N497="sníž. přenesená",J497,0)</f>
        <v>0</v>
      </c>
      <c r="BI497" s="149">
        <f>IF(N497="nulová",J497,0)</f>
        <v>0</v>
      </c>
      <c r="BJ497" s="17" t="s">
        <v>94</v>
      </c>
      <c r="BK497" s="149">
        <f>ROUND(I497*H497,2)</f>
        <v>0</v>
      </c>
      <c r="BL497" s="17" t="s">
        <v>170</v>
      </c>
      <c r="BM497" s="148" t="s">
        <v>858</v>
      </c>
    </row>
    <row r="498" spans="2:65" s="12" customFormat="1">
      <c r="B498" s="150"/>
      <c r="D498" s="151" t="s">
        <v>172</v>
      </c>
      <c r="E498" s="152" t="s">
        <v>1</v>
      </c>
      <c r="F498" s="153" t="s">
        <v>859</v>
      </c>
      <c r="H498" s="152" t="s">
        <v>1</v>
      </c>
      <c r="I498" s="154"/>
      <c r="L498" s="150"/>
      <c r="M498" s="155"/>
      <c r="T498" s="156"/>
      <c r="AT498" s="152" t="s">
        <v>172</v>
      </c>
      <c r="AU498" s="152" t="s">
        <v>96</v>
      </c>
      <c r="AV498" s="12" t="s">
        <v>94</v>
      </c>
      <c r="AW498" s="12" t="s">
        <v>42</v>
      </c>
      <c r="AX498" s="12" t="s">
        <v>87</v>
      </c>
      <c r="AY498" s="152" t="s">
        <v>162</v>
      </c>
    </row>
    <row r="499" spans="2:65" s="13" customFormat="1">
      <c r="B499" s="157"/>
      <c r="D499" s="151" t="s">
        <v>172</v>
      </c>
      <c r="E499" s="158" t="s">
        <v>1</v>
      </c>
      <c r="F499" s="159" t="s">
        <v>401</v>
      </c>
      <c r="H499" s="160">
        <v>27.5</v>
      </c>
      <c r="I499" s="161"/>
      <c r="L499" s="157"/>
      <c r="M499" s="162"/>
      <c r="T499" s="163"/>
      <c r="AT499" s="158" t="s">
        <v>172</v>
      </c>
      <c r="AU499" s="158" t="s">
        <v>96</v>
      </c>
      <c r="AV499" s="13" t="s">
        <v>96</v>
      </c>
      <c r="AW499" s="13" t="s">
        <v>42</v>
      </c>
      <c r="AX499" s="13" t="s">
        <v>87</v>
      </c>
      <c r="AY499" s="158" t="s">
        <v>162</v>
      </c>
    </row>
    <row r="500" spans="2:65" s="14" customFormat="1">
      <c r="B500" s="164"/>
      <c r="D500" s="151" t="s">
        <v>172</v>
      </c>
      <c r="E500" s="165" t="s">
        <v>1</v>
      </c>
      <c r="F500" s="166" t="s">
        <v>178</v>
      </c>
      <c r="H500" s="167">
        <v>27.5</v>
      </c>
      <c r="I500" s="168"/>
      <c r="L500" s="164"/>
      <c r="M500" s="169"/>
      <c r="T500" s="170"/>
      <c r="AT500" s="165" t="s">
        <v>172</v>
      </c>
      <c r="AU500" s="165" t="s">
        <v>96</v>
      </c>
      <c r="AV500" s="14" t="s">
        <v>170</v>
      </c>
      <c r="AW500" s="14" t="s">
        <v>42</v>
      </c>
      <c r="AX500" s="14" t="s">
        <v>94</v>
      </c>
      <c r="AY500" s="165" t="s">
        <v>162</v>
      </c>
    </row>
    <row r="501" spans="2:65" s="1" customFormat="1" ht="16.5" customHeight="1">
      <c r="B501" s="33"/>
      <c r="C501" s="185" t="s">
        <v>860</v>
      </c>
      <c r="D501" s="185" t="s">
        <v>585</v>
      </c>
      <c r="E501" s="186" t="s">
        <v>861</v>
      </c>
      <c r="F501" s="187" t="s">
        <v>862</v>
      </c>
      <c r="G501" s="188" t="s">
        <v>189</v>
      </c>
      <c r="H501" s="189">
        <v>6.798</v>
      </c>
      <c r="I501" s="190"/>
      <c r="J501" s="191">
        <f>ROUND(I501*H501,2)</f>
        <v>0</v>
      </c>
      <c r="K501" s="187" t="s">
        <v>169</v>
      </c>
      <c r="L501" s="192"/>
      <c r="M501" s="193" t="s">
        <v>1</v>
      </c>
      <c r="N501" s="194" t="s">
        <v>52</v>
      </c>
      <c r="P501" s="146">
        <f>O501*H501</f>
        <v>0</v>
      </c>
      <c r="Q501" s="146">
        <v>0</v>
      </c>
      <c r="R501" s="146">
        <f>Q501*H501</f>
        <v>0</v>
      </c>
      <c r="S501" s="146">
        <v>0</v>
      </c>
      <c r="T501" s="147">
        <f>S501*H501</f>
        <v>0</v>
      </c>
      <c r="AR501" s="148" t="s">
        <v>211</v>
      </c>
      <c r="AT501" s="148" t="s">
        <v>585</v>
      </c>
      <c r="AU501" s="148" t="s">
        <v>96</v>
      </c>
      <c r="AY501" s="17" t="s">
        <v>162</v>
      </c>
      <c r="BE501" s="149">
        <f>IF(N501="základní",J501,0)</f>
        <v>0</v>
      </c>
      <c r="BF501" s="149">
        <f>IF(N501="snížená",J501,0)</f>
        <v>0</v>
      </c>
      <c r="BG501" s="149">
        <f>IF(N501="zákl. přenesená",J501,0)</f>
        <v>0</v>
      </c>
      <c r="BH501" s="149">
        <f>IF(N501="sníž. přenesená",J501,0)</f>
        <v>0</v>
      </c>
      <c r="BI501" s="149">
        <f>IF(N501="nulová",J501,0)</f>
        <v>0</v>
      </c>
      <c r="BJ501" s="17" t="s">
        <v>94</v>
      </c>
      <c r="BK501" s="149">
        <f>ROUND(I501*H501,2)</f>
        <v>0</v>
      </c>
      <c r="BL501" s="17" t="s">
        <v>170</v>
      </c>
      <c r="BM501" s="148" t="s">
        <v>863</v>
      </c>
    </row>
    <row r="502" spans="2:65" s="12" customFormat="1">
      <c r="B502" s="150"/>
      <c r="D502" s="151" t="s">
        <v>172</v>
      </c>
      <c r="E502" s="152" t="s">
        <v>1</v>
      </c>
      <c r="F502" s="153" t="s">
        <v>864</v>
      </c>
      <c r="H502" s="152" t="s">
        <v>1</v>
      </c>
      <c r="I502" s="154"/>
      <c r="L502" s="150"/>
      <c r="M502" s="155"/>
      <c r="T502" s="156"/>
      <c r="AT502" s="152" t="s">
        <v>172</v>
      </c>
      <c r="AU502" s="152" t="s">
        <v>96</v>
      </c>
      <c r="AV502" s="12" t="s">
        <v>94</v>
      </c>
      <c r="AW502" s="12" t="s">
        <v>42</v>
      </c>
      <c r="AX502" s="12" t="s">
        <v>87</v>
      </c>
      <c r="AY502" s="152" t="s">
        <v>162</v>
      </c>
    </row>
    <row r="503" spans="2:65" s="13" customFormat="1">
      <c r="B503" s="157"/>
      <c r="D503" s="151" t="s">
        <v>172</v>
      </c>
      <c r="E503" s="158" t="s">
        <v>1</v>
      </c>
      <c r="F503" s="159" t="s">
        <v>865</v>
      </c>
      <c r="H503" s="160">
        <v>6.798</v>
      </c>
      <c r="I503" s="161"/>
      <c r="L503" s="157"/>
      <c r="M503" s="162"/>
      <c r="T503" s="163"/>
      <c r="AT503" s="158" t="s">
        <v>172</v>
      </c>
      <c r="AU503" s="158" t="s">
        <v>96</v>
      </c>
      <c r="AV503" s="13" t="s">
        <v>96</v>
      </c>
      <c r="AW503" s="13" t="s">
        <v>42</v>
      </c>
      <c r="AX503" s="13" t="s">
        <v>94</v>
      </c>
      <c r="AY503" s="158" t="s">
        <v>162</v>
      </c>
    </row>
    <row r="504" spans="2:65" s="1" customFormat="1" ht="16.5" customHeight="1">
      <c r="B504" s="33"/>
      <c r="C504" s="137" t="s">
        <v>866</v>
      </c>
      <c r="D504" s="137" t="s">
        <v>165</v>
      </c>
      <c r="E504" s="138" t="s">
        <v>867</v>
      </c>
      <c r="F504" s="139" t="s">
        <v>868</v>
      </c>
      <c r="G504" s="140" t="s">
        <v>457</v>
      </c>
      <c r="H504" s="141">
        <v>27.5</v>
      </c>
      <c r="I504" s="142"/>
      <c r="J504" s="143">
        <f>ROUND(I504*H504,2)</f>
        <v>0</v>
      </c>
      <c r="K504" s="139" t="s">
        <v>169</v>
      </c>
      <c r="L504" s="33"/>
      <c r="M504" s="144" t="s">
        <v>1</v>
      </c>
      <c r="N504" s="145" t="s">
        <v>52</v>
      </c>
      <c r="P504" s="146">
        <f>O504*H504</f>
        <v>0</v>
      </c>
      <c r="Q504" s="146">
        <v>0</v>
      </c>
      <c r="R504" s="146">
        <f>Q504*H504</f>
        <v>0</v>
      </c>
      <c r="S504" s="146">
        <v>0</v>
      </c>
      <c r="T504" s="147">
        <f>S504*H504</f>
        <v>0</v>
      </c>
      <c r="AR504" s="148" t="s">
        <v>170</v>
      </c>
      <c r="AT504" s="148" t="s">
        <v>165</v>
      </c>
      <c r="AU504" s="148" t="s">
        <v>96</v>
      </c>
      <c r="AY504" s="17" t="s">
        <v>162</v>
      </c>
      <c r="BE504" s="149">
        <f>IF(N504="základní",J504,0)</f>
        <v>0</v>
      </c>
      <c r="BF504" s="149">
        <f>IF(N504="snížená",J504,0)</f>
        <v>0</v>
      </c>
      <c r="BG504" s="149">
        <f>IF(N504="zákl. přenesená",J504,0)</f>
        <v>0</v>
      </c>
      <c r="BH504" s="149">
        <f>IF(N504="sníž. přenesená",J504,0)</f>
        <v>0</v>
      </c>
      <c r="BI504" s="149">
        <f>IF(N504="nulová",J504,0)</f>
        <v>0</v>
      </c>
      <c r="BJ504" s="17" t="s">
        <v>94</v>
      </c>
      <c r="BK504" s="149">
        <f>ROUND(I504*H504,2)</f>
        <v>0</v>
      </c>
      <c r="BL504" s="17" t="s">
        <v>170</v>
      </c>
      <c r="BM504" s="148" t="s">
        <v>869</v>
      </c>
    </row>
    <row r="505" spans="2:65" s="12" customFormat="1">
      <c r="B505" s="150"/>
      <c r="D505" s="151" t="s">
        <v>172</v>
      </c>
      <c r="E505" s="152" t="s">
        <v>1</v>
      </c>
      <c r="F505" s="153" t="s">
        <v>870</v>
      </c>
      <c r="H505" s="152" t="s">
        <v>1</v>
      </c>
      <c r="I505" s="154"/>
      <c r="L505" s="150"/>
      <c r="M505" s="155"/>
      <c r="T505" s="156"/>
      <c r="AT505" s="152" t="s">
        <v>172</v>
      </c>
      <c r="AU505" s="152" t="s">
        <v>96</v>
      </c>
      <c r="AV505" s="12" t="s">
        <v>94</v>
      </c>
      <c r="AW505" s="12" t="s">
        <v>42</v>
      </c>
      <c r="AX505" s="12" t="s">
        <v>87</v>
      </c>
      <c r="AY505" s="152" t="s">
        <v>162</v>
      </c>
    </row>
    <row r="506" spans="2:65" s="13" customFormat="1">
      <c r="B506" s="157"/>
      <c r="D506" s="151" t="s">
        <v>172</v>
      </c>
      <c r="E506" s="158" t="s">
        <v>401</v>
      </c>
      <c r="F506" s="159" t="s">
        <v>402</v>
      </c>
      <c r="H506" s="160">
        <v>27.5</v>
      </c>
      <c r="I506" s="161"/>
      <c r="L506" s="157"/>
      <c r="M506" s="162"/>
      <c r="T506" s="163"/>
      <c r="AT506" s="158" t="s">
        <v>172</v>
      </c>
      <c r="AU506" s="158" t="s">
        <v>96</v>
      </c>
      <c r="AV506" s="13" t="s">
        <v>96</v>
      </c>
      <c r="AW506" s="13" t="s">
        <v>42</v>
      </c>
      <c r="AX506" s="13" t="s">
        <v>87</v>
      </c>
      <c r="AY506" s="158" t="s">
        <v>162</v>
      </c>
    </row>
    <row r="507" spans="2:65" s="14" customFormat="1">
      <c r="B507" s="164"/>
      <c r="D507" s="151" t="s">
        <v>172</v>
      </c>
      <c r="E507" s="165" t="s">
        <v>1</v>
      </c>
      <c r="F507" s="166" t="s">
        <v>178</v>
      </c>
      <c r="H507" s="167">
        <v>27.5</v>
      </c>
      <c r="I507" s="168"/>
      <c r="L507" s="164"/>
      <c r="M507" s="169"/>
      <c r="T507" s="170"/>
      <c r="AT507" s="165" t="s">
        <v>172</v>
      </c>
      <c r="AU507" s="165" t="s">
        <v>96</v>
      </c>
      <c r="AV507" s="14" t="s">
        <v>170</v>
      </c>
      <c r="AW507" s="14" t="s">
        <v>42</v>
      </c>
      <c r="AX507" s="14" t="s">
        <v>94</v>
      </c>
      <c r="AY507" s="165" t="s">
        <v>162</v>
      </c>
    </row>
    <row r="508" spans="2:65" s="1" customFormat="1" ht="16.5" customHeight="1">
      <c r="B508" s="33"/>
      <c r="C508" s="185" t="s">
        <v>871</v>
      </c>
      <c r="D508" s="185" t="s">
        <v>585</v>
      </c>
      <c r="E508" s="186" t="s">
        <v>872</v>
      </c>
      <c r="F508" s="187" t="s">
        <v>873</v>
      </c>
      <c r="G508" s="188" t="s">
        <v>874</v>
      </c>
      <c r="H508" s="189">
        <v>0.85</v>
      </c>
      <c r="I508" s="190"/>
      <c r="J508" s="191">
        <f>ROUND(I508*H508,2)</f>
        <v>0</v>
      </c>
      <c r="K508" s="187" t="s">
        <v>169</v>
      </c>
      <c r="L508" s="192"/>
      <c r="M508" s="193" t="s">
        <v>1</v>
      </c>
      <c r="N508" s="194" t="s">
        <v>52</v>
      </c>
      <c r="P508" s="146">
        <f>O508*H508</f>
        <v>0</v>
      </c>
      <c r="Q508" s="146">
        <v>1E-3</v>
      </c>
      <c r="R508" s="146">
        <f>Q508*H508</f>
        <v>8.4999999999999995E-4</v>
      </c>
      <c r="S508" s="146">
        <v>0</v>
      </c>
      <c r="T508" s="147">
        <f>S508*H508</f>
        <v>0</v>
      </c>
      <c r="AR508" s="148" t="s">
        <v>211</v>
      </c>
      <c r="AT508" s="148" t="s">
        <v>585</v>
      </c>
      <c r="AU508" s="148" t="s">
        <v>96</v>
      </c>
      <c r="AY508" s="17" t="s">
        <v>162</v>
      </c>
      <c r="BE508" s="149">
        <f>IF(N508="základní",J508,0)</f>
        <v>0</v>
      </c>
      <c r="BF508" s="149">
        <f>IF(N508="snížená",J508,0)</f>
        <v>0</v>
      </c>
      <c r="BG508" s="149">
        <f>IF(N508="zákl. přenesená",J508,0)</f>
        <v>0</v>
      </c>
      <c r="BH508" s="149">
        <f>IF(N508="sníž. přenesená",J508,0)</f>
        <v>0</v>
      </c>
      <c r="BI508" s="149">
        <f>IF(N508="nulová",J508,0)</f>
        <v>0</v>
      </c>
      <c r="BJ508" s="17" t="s">
        <v>94</v>
      </c>
      <c r="BK508" s="149">
        <f>ROUND(I508*H508,2)</f>
        <v>0</v>
      </c>
      <c r="BL508" s="17" t="s">
        <v>170</v>
      </c>
      <c r="BM508" s="148" t="s">
        <v>875</v>
      </c>
    </row>
    <row r="509" spans="2:65" s="13" customFormat="1">
      <c r="B509" s="157"/>
      <c r="D509" s="151" t="s">
        <v>172</v>
      </c>
      <c r="E509" s="158" t="s">
        <v>1</v>
      </c>
      <c r="F509" s="159" t="s">
        <v>876</v>
      </c>
      <c r="H509" s="160">
        <v>0.85</v>
      </c>
      <c r="I509" s="161"/>
      <c r="L509" s="157"/>
      <c r="M509" s="162"/>
      <c r="T509" s="163"/>
      <c r="AT509" s="158" t="s">
        <v>172</v>
      </c>
      <c r="AU509" s="158" t="s">
        <v>96</v>
      </c>
      <c r="AV509" s="13" t="s">
        <v>96</v>
      </c>
      <c r="AW509" s="13" t="s">
        <v>42</v>
      </c>
      <c r="AX509" s="13" t="s">
        <v>94</v>
      </c>
      <c r="AY509" s="158" t="s">
        <v>162</v>
      </c>
    </row>
    <row r="510" spans="2:65" s="1" customFormat="1" ht="16.5" customHeight="1">
      <c r="B510" s="33"/>
      <c r="C510" s="137" t="s">
        <v>877</v>
      </c>
      <c r="D510" s="137" t="s">
        <v>165</v>
      </c>
      <c r="E510" s="138" t="s">
        <v>878</v>
      </c>
      <c r="F510" s="139" t="s">
        <v>879</v>
      </c>
      <c r="G510" s="140" t="s">
        <v>457</v>
      </c>
      <c r="H510" s="141">
        <v>27.5</v>
      </c>
      <c r="I510" s="142"/>
      <c r="J510" s="143">
        <f>ROUND(I510*H510,2)</f>
        <v>0</v>
      </c>
      <c r="K510" s="139" t="s">
        <v>169</v>
      </c>
      <c r="L510" s="33"/>
      <c r="M510" s="144" t="s">
        <v>1</v>
      </c>
      <c r="N510" s="145" t="s">
        <v>52</v>
      </c>
      <c r="P510" s="146">
        <f>O510*H510</f>
        <v>0</v>
      </c>
      <c r="Q510" s="146">
        <v>0</v>
      </c>
      <c r="R510" s="146">
        <f>Q510*H510</f>
        <v>0</v>
      </c>
      <c r="S510" s="146">
        <v>0</v>
      </c>
      <c r="T510" s="147">
        <f>S510*H510</f>
        <v>0</v>
      </c>
      <c r="AR510" s="148" t="s">
        <v>170</v>
      </c>
      <c r="AT510" s="148" t="s">
        <v>165</v>
      </c>
      <c r="AU510" s="148" t="s">
        <v>96</v>
      </c>
      <c r="AY510" s="17" t="s">
        <v>162</v>
      </c>
      <c r="BE510" s="149">
        <f>IF(N510="základní",J510,0)</f>
        <v>0</v>
      </c>
      <c r="BF510" s="149">
        <f>IF(N510="snížená",J510,0)</f>
        <v>0</v>
      </c>
      <c r="BG510" s="149">
        <f>IF(N510="zákl. přenesená",J510,0)</f>
        <v>0</v>
      </c>
      <c r="BH510" s="149">
        <f>IF(N510="sníž. přenesená",J510,0)</f>
        <v>0</v>
      </c>
      <c r="BI510" s="149">
        <f>IF(N510="nulová",J510,0)</f>
        <v>0</v>
      </c>
      <c r="BJ510" s="17" t="s">
        <v>94</v>
      </c>
      <c r="BK510" s="149">
        <f>ROUND(I510*H510,2)</f>
        <v>0</v>
      </c>
      <c r="BL510" s="17" t="s">
        <v>170</v>
      </c>
      <c r="BM510" s="148" t="s">
        <v>880</v>
      </c>
    </row>
    <row r="511" spans="2:65" s="12" customFormat="1">
      <c r="B511" s="150"/>
      <c r="D511" s="151" t="s">
        <v>172</v>
      </c>
      <c r="E511" s="152" t="s">
        <v>1</v>
      </c>
      <c r="F511" s="153" t="s">
        <v>881</v>
      </c>
      <c r="H511" s="152" t="s">
        <v>1</v>
      </c>
      <c r="I511" s="154"/>
      <c r="L511" s="150"/>
      <c r="M511" s="155"/>
      <c r="T511" s="156"/>
      <c r="AT511" s="152" t="s">
        <v>172</v>
      </c>
      <c r="AU511" s="152" t="s">
        <v>96</v>
      </c>
      <c r="AV511" s="12" t="s">
        <v>94</v>
      </c>
      <c r="AW511" s="12" t="s">
        <v>42</v>
      </c>
      <c r="AX511" s="12" t="s">
        <v>87</v>
      </c>
      <c r="AY511" s="152" t="s">
        <v>162</v>
      </c>
    </row>
    <row r="512" spans="2:65" s="13" customFormat="1">
      <c r="B512" s="157"/>
      <c r="D512" s="151" t="s">
        <v>172</v>
      </c>
      <c r="E512" s="158" t="s">
        <v>1</v>
      </c>
      <c r="F512" s="159" t="s">
        <v>401</v>
      </c>
      <c r="H512" s="160">
        <v>27.5</v>
      </c>
      <c r="I512" s="161"/>
      <c r="L512" s="157"/>
      <c r="M512" s="162"/>
      <c r="T512" s="163"/>
      <c r="AT512" s="158" t="s">
        <v>172</v>
      </c>
      <c r="AU512" s="158" t="s">
        <v>96</v>
      </c>
      <c r="AV512" s="13" t="s">
        <v>96</v>
      </c>
      <c r="AW512" s="13" t="s">
        <v>42</v>
      </c>
      <c r="AX512" s="13" t="s">
        <v>94</v>
      </c>
      <c r="AY512" s="158" t="s">
        <v>162</v>
      </c>
    </row>
    <row r="513" spans="2:65" s="1" customFormat="1" ht="16.5" customHeight="1">
      <c r="B513" s="33"/>
      <c r="C513" s="137" t="s">
        <v>882</v>
      </c>
      <c r="D513" s="137" t="s">
        <v>165</v>
      </c>
      <c r="E513" s="138" t="s">
        <v>883</v>
      </c>
      <c r="F513" s="139" t="s">
        <v>884</v>
      </c>
      <c r="G513" s="140" t="s">
        <v>457</v>
      </c>
      <c r="H513" s="141">
        <v>27.5</v>
      </c>
      <c r="I513" s="142"/>
      <c r="J513" s="143">
        <f>ROUND(I513*H513,2)</f>
        <v>0</v>
      </c>
      <c r="K513" s="139" t="s">
        <v>169</v>
      </c>
      <c r="L513" s="33"/>
      <c r="M513" s="144" t="s">
        <v>1</v>
      </c>
      <c r="N513" s="145" t="s">
        <v>52</v>
      </c>
      <c r="P513" s="146">
        <f>O513*H513</f>
        <v>0</v>
      </c>
      <c r="Q513" s="146">
        <v>0</v>
      </c>
      <c r="R513" s="146">
        <f>Q513*H513</f>
        <v>0</v>
      </c>
      <c r="S513" s="146">
        <v>0</v>
      </c>
      <c r="T513" s="147">
        <f>S513*H513</f>
        <v>0</v>
      </c>
      <c r="AR513" s="148" t="s">
        <v>170</v>
      </c>
      <c r="AT513" s="148" t="s">
        <v>165</v>
      </c>
      <c r="AU513" s="148" t="s">
        <v>96</v>
      </c>
      <c r="AY513" s="17" t="s">
        <v>162</v>
      </c>
      <c r="BE513" s="149">
        <f>IF(N513="základní",J513,0)</f>
        <v>0</v>
      </c>
      <c r="BF513" s="149">
        <f>IF(N513="snížená",J513,0)</f>
        <v>0</v>
      </c>
      <c r="BG513" s="149">
        <f>IF(N513="zákl. přenesená",J513,0)</f>
        <v>0</v>
      </c>
      <c r="BH513" s="149">
        <f>IF(N513="sníž. přenesená",J513,0)</f>
        <v>0</v>
      </c>
      <c r="BI513" s="149">
        <f>IF(N513="nulová",J513,0)</f>
        <v>0</v>
      </c>
      <c r="BJ513" s="17" t="s">
        <v>94</v>
      </c>
      <c r="BK513" s="149">
        <f>ROUND(I513*H513,2)</f>
        <v>0</v>
      </c>
      <c r="BL513" s="17" t="s">
        <v>170</v>
      </c>
      <c r="BM513" s="148" t="s">
        <v>885</v>
      </c>
    </row>
    <row r="514" spans="2:65" s="13" customFormat="1">
      <c r="B514" s="157"/>
      <c r="D514" s="151" t="s">
        <v>172</v>
      </c>
      <c r="E514" s="158" t="s">
        <v>1</v>
      </c>
      <c r="F514" s="159" t="s">
        <v>401</v>
      </c>
      <c r="H514" s="160">
        <v>27.5</v>
      </c>
      <c r="I514" s="161"/>
      <c r="L514" s="157"/>
      <c r="M514" s="162"/>
      <c r="T514" s="163"/>
      <c r="AT514" s="158" t="s">
        <v>172</v>
      </c>
      <c r="AU514" s="158" t="s">
        <v>96</v>
      </c>
      <c r="AV514" s="13" t="s">
        <v>96</v>
      </c>
      <c r="AW514" s="13" t="s">
        <v>42</v>
      </c>
      <c r="AX514" s="13" t="s">
        <v>94</v>
      </c>
      <c r="AY514" s="158" t="s">
        <v>162</v>
      </c>
    </row>
    <row r="515" spans="2:65" s="1" customFormat="1" ht="16.5" customHeight="1">
      <c r="B515" s="33"/>
      <c r="C515" s="137" t="s">
        <v>886</v>
      </c>
      <c r="D515" s="137" t="s">
        <v>165</v>
      </c>
      <c r="E515" s="138" t="s">
        <v>887</v>
      </c>
      <c r="F515" s="139" t="s">
        <v>888</v>
      </c>
      <c r="G515" s="140" t="s">
        <v>457</v>
      </c>
      <c r="H515" s="141">
        <v>27.5</v>
      </c>
      <c r="I515" s="142"/>
      <c r="J515" s="143">
        <f>ROUND(I515*H515,2)</f>
        <v>0</v>
      </c>
      <c r="K515" s="139" t="s">
        <v>169</v>
      </c>
      <c r="L515" s="33"/>
      <c r="M515" s="144" t="s">
        <v>1</v>
      </c>
      <c r="N515" s="145" t="s">
        <v>52</v>
      </c>
      <c r="P515" s="146">
        <f>O515*H515</f>
        <v>0</v>
      </c>
      <c r="Q515" s="146">
        <v>0</v>
      </c>
      <c r="R515" s="146">
        <f>Q515*H515</f>
        <v>0</v>
      </c>
      <c r="S515" s="146">
        <v>0</v>
      </c>
      <c r="T515" s="147">
        <f>S515*H515</f>
        <v>0</v>
      </c>
      <c r="AR515" s="148" t="s">
        <v>170</v>
      </c>
      <c r="AT515" s="148" t="s">
        <v>165</v>
      </c>
      <c r="AU515" s="148" t="s">
        <v>96</v>
      </c>
      <c r="AY515" s="17" t="s">
        <v>162</v>
      </c>
      <c r="BE515" s="149">
        <f>IF(N515="základní",J515,0)</f>
        <v>0</v>
      </c>
      <c r="BF515" s="149">
        <f>IF(N515="snížená",J515,0)</f>
        <v>0</v>
      </c>
      <c r="BG515" s="149">
        <f>IF(N515="zákl. přenesená",J515,0)</f>
        <v>0</v>
      </c>
      <c r="BH515" s="149">
        <f>IF(N515="sníž. přenesená",J515,0)</f>
        <v>0</v>
      </c>
      <c r="BI515" s="149">
        <f>IF(N515="nulová",J515,0)</f>
        <v>0</v>
      </c>
      <c r="BJ515" s="17" t="s">
        <v>94</v>
      </c>
      <c r="BK515" s="149">
        <f>ROUND(I515*H515,2)</f>
        <v>0</v>
      </c>
      <c r="BL515" s="17" t="s">
        <v>170</v>
      </c>
      <c r="BM515" s="148" t="s">
        <v>889</v>
      </c>
    </row>
    <row r="516" spans="2:65" s="13" customFormat="1">
      <c r="B516" s="157"/>
      <c r="D516" s="151" t="s">
        <v>172</v>
      </c>
      <c r="E516" s="158" t="s">
        <v>1</v>
      </c>
      <c r="F516" s="159" t="s">
        <v>401</v>
      </c>
      <c r="H516" s="160">
        <v>27.5</v>
      </c>
      <c r="I516" s="161"/>
      <c r="L516" s="157"/>
      <c r="M516" s="162"/>
      <c r="T516" s="163"/>
      <c r="AT516" s="158" t="s">
        <v>172</v>
      </c>
      <c r="AU516" s="158" t="s">
        <v>96</v>
      </c>
      <c r="AV516" s="13" t="s">
        <v>96</v>
      </c>
      <c r="AW516" s="13" t="s">
        <v>42</v>
      </c>
      <c r="AX516" s="13" t="s">
        <v>94</v>
      </c>
      <c r="AY516" s="158" t="s">
        <v>162</v>
      </c>
    </row>
    <row r="517" spans="2:65" s="1" customFormat="1" ht="16.5" customHeight="1">
      <c r="B517" s="33"/>
      <c r="C517" s="137" t="s">
        <v>890</v>
      </c>
      <c r="D517" s="137" t="s">
        <v>165</v>
      </c>
      <c r="E517" s="138" t="s">
        <v>891</v>
      </c>
      <c r="F517" s="139" t="s">
        <v>892</v>
      </c>
      <c r="G517" s="140" t="s">
        <v>457</v>
      </c>
      <c r="H517" s="141">
        <v>27.5</v>
      </c>
      <c r="I517" s="142"/>
      <c r="J517" s="143">
        <f>ROUND(I517*H517,2)</f>
        <v>0</v>
      </c>
      <c r="K517" s="139" t="s">
        <v>169</v>
      </c>
      <c r="L517" s="33"/>
      <c r="M517" s="144" t="s">
        <v>1</v>
      </c>
      <c r="N517" s="145" t="s">
        <v>52</v>
      </c>
      <c r="P517" s="146">
        <f>O517*H517</f>
        <v>0</v>
      </c>
      <c r="Q517" s="146">
        <v>0</v>
      </c>
      <c r="R517" s="146">
        <f>Q517*H517</f>
        <v>0</v>
      </c>
      <c r="S517" s="146">
        <v>0</v>
      </c>
      <c r="T517" s="147">
        <f>S517*H517</f>
        <v>0</v>
      </c>
      <c r="AR517" s="148" t="s">
        <v>170</v>
      </c>
      <c r="AT517" s="148" t="s">
        <v>165</v>
      </c>
      <c r="AU517" s="148" t="s">
        <v>96</v>
      </c>
      <c r="AY517" s="17" t="s">
        <v>162</v>
      </c>
      <c r="BE517" s="149">
        <f>IF(N517="základní",J517,0)</f>
        <v>0</v>
      </c>
      <c r="BF517" s="149">
        <f>IF(N517="snížená",J517,0)</f>
        <v>0</v>
      </c>
      <c r="BG517" s="149">
        <f>IF(N517="zákl. přenesená",J517,0)</f>
        <v>0</v>
      </c>
      <c r="BH517" s="149">
        <f>IF(N517="sníž. přenesená",J517,0)</f>
        <v>0</v>
      </c>
      <c r="BI517" s="149">
        <f>IF(N517="nulová",J517,0)</f>
        <v>0</v>
      </c>
      <c r="BJ517" s="17" t="s">
        <v>94</v>
      </c>
      <c r="BK517" s="149">
        <f>ROUND(I517*H517,2)</f>
        <v>0</v>
      </c>
      <c r="BL517" s="17" t="s">
        <v>170</v>
      </c>
      <c r="BM517" s="148" t="s">
        <v>893</v>
      </c>
    </row>
    <row r="518" spans="2:65" s="12" customFormat="1">
      <c r="B518" s="150"/>
      <c r="D518" s="151" t="s">
        <v>172</v>
      </c>
      <c r="E518" s="152" t="s">
        <v>1</v>
      </c>
      <c r="F518" s="153" t="s">
        <v>894</v>
      </c>
      <c r="H518" s="152" t="s">
        <v>1</v>
      </c>
      <c r="I518" s="154"/>
      <c r="L518" s="150"/>
      <c r="M518" s="155"/>
      <c r="T518" s="156"/>
      <c r="AT518" s="152" t="s">
        <v>172</v>
      </c>
      <c r="AU518" s="152" t="s">
        <v>96</v>
      </c>
      <c r="AV518" s="12" t="s">
        <v>94</v>
      </c>
      <c r="AW518" s="12" t="s">
        <v>42</v>
      </c>
      <c r="AX518" s="12" t="s">
        <v>87</v>
      </c>
      <c r="AY518" s="152" t="s">
        <v>162</v>
      </c>
    </row>
    <row r="519" spans="2:65" s="13" customFormat="1">
      <c r="B519" s="157"/>
      <c r="D519" s="151" t="s">
        <v>172</v>
      </c>
      <c r="E519" s="158" t="s">
        <v>1</v>
      </c>
      <c r="F519" s="159" t="s">
        <v>401</v>
      </c>
      <c r="H519" s="160">
        <v>27.5</v>
      </c>
      <c r="I519" s="161"/>
      <c r="L519" s="157"/>
      <c r="M519" s="162"/>
      <c r="T519" s="163"/>
      <c r="AT519" s="158" t="s">
        <v>172</v>
      </c>
      <c r="AU519" s="158" t="s">
        <v>96</v>
      </c>
      <c r="AV519" s="13" t="s">
        <v>96</v>
      </c>
      <c r="AW519" s="13" t="s">
        <v>42</v>
      </c>
      <c r="AX519" s="13" t="s">
        <v>94</v>
      </c>
      <c r="AY519" s="158" t="s">
        <v>162</v>
      </c>
    </row>
    <row r="520" spans="2:65" s="1" customFormat="1" ht="16.5" customHeight="1">
      <c r="B520" s="33"/>
      <c r="C520" s="137" t="s">
        <v>895</v>
      </c>
      <c r="D520" s="137" t="s">
        <v>165</v>
      </c>
      <c r="E520" s="138" t="s">
        <v>896</v>
      </c>
      <c r="F520" s="139" t="s">
        <v>897</v>
      </c>
      <c r="G520" s="140" t="s">
        <v>457</v>
      </c>
      <c r="H520" s="141">
        <v>27.5</v>
      </c>
      <c r="I520" s="142"/>
      <c r="J520" s="143">
        <f>ROUND(I520*H520,2)</f>
        <v>0</v>
      </c>
      <c r="K520" s="139" t="s">
        <v>169</v>
      </c>
      <c r="L520" s="33"/>
      <c r="M520" s="144" t="s">
        <v>1</v>
      </c>
      <c r="N520" s="145" t="s">
        <v>52</v>
      </c>
      <c r="P520" s="146">
        <f>O520*H520</f>
        <v>0</v>
      </c>
      <c r="Q520" s="146">
        <v>0</v>
      </c>
      <c r="R520" s="146">
        <f>Q520*H520</f>
        <v>0</v>
      </c>
      <c r="S520" s="146">
        <v>0</v>
      </c>
      <c r="T520" s="147">
        <f>S520*H520</f>
        <v>0</v>
      </c>
      <c r="AR520" s="148" t="s">
        <v>170</v>
      </c>
      <c r="AT520" s="148" t="s">
        <v>165</v>
      </c>
      <c r="AU520" s="148" t="s">
        <v>96</v>
      </c>
      <c r="AY520" s="17" t="s">
        <v>162</v>
      </c>
      <c r="BE520" s="149">
        <f>IF(N520="základní",J520,0)</f>
        <v>0</v>
      </c>
      <c r="BF520" s="149">
        <f>IF(N520="snížená",J520,0)</f>
        <v>0</v>
      </c>
      <c r="BG520" s="149">
        <f>IF(N520="zákl. přenesená",J520,0)</f>
        <v>0</v>
      </c>
      <c r="BH520" s="149">
        <f>IF(N520="sníž. přenesená",J520,0)</f>
        <v>0</v>
      </c>
      <c r="BI520" s="149">
        <f>IF(N520="nulová",J520,0)</f>
        <v>0</v>
      </c>
      <c r="BJ520" s="17" t="s">
        <v>94</v>
      </c>
      <c r="BK520" s="149">
        <f>ROUND(I520*H520,2)</f>
        <v>0</v>
      </c>
      <c r="BL520" s="17" t="s">
        <v>170</v>
      </c>
      <c r="BM520" s="148" t="s">
        <v>898</v>
      </c>
    </row>
    <row r="521" spans="2:65" s="13" customFormat="1">
      <c r="B521" s="157"/>
      <c r="D521" s="151" t="s">
        <v>172</v>
      </c>
      <c r="E521" s="158" t="s">
        <v>1</v>
      </c>
      <c r="F521" s="159" t="s">
        <v>401</v>
      </c>
      <c r="H521" s="160">
        <v>27.5</v>
      </c>
      <c r="I521" s="161"/>
      <c r="L521" s="157"/>
      <c r="M521" s="162"/>
      <c r="T521" s="163"/>
      <c r="AT521" s="158" t="s">
        <v>172</v>
      </c>
      <c r="AU521" s="158" t="s">
        <v>96</v>
      </c>
      <c r="AV521" s="13" t="s">
        <v>96</v>
      </c>
      <c r="AW521" s="13" t="s">
        <v>42</v>
      </c>
      <c r="AX521" s="13" t="s">
        <v>94</v>
      </c>
      <c r="AY521" s="158" t="s">
        <v>162</v>
      </c>
    </row>
    <row r="522" spans="2:65" s="1" customFormat="1" ht="21.75" customHeight="1">
      <c r="B522" s="33"/>
      <c r="C522" s="137" t="s">
        <v>899</v>
      </c>
      <c r="D522" s="137" t="s">
        <v>165</v>
      </c>
      <c r="E522" s="138" t="s">
        <v>900</v>
      </c>
      <c r="F522" s="139" t="s">
        <v>901</v>
      </c>
      <c r="G522" s="140" t="s">
        <v>457</v>
      </c>
      <c r="H522" s="141">
        <v>55</v>
      </c>
      <c r="I522" s="142"/>
      <c r="J522" s="143">
        <f>ROUND(I522*H522,2)</f>
        <v>0</v>
      </c>
      <c r="K522" s="139" t="s">
        <v>169</v>
      </c>
      <c r="L522" s="33"/>
      <c r="M522" s="144" t="s">
        <v>1</v>
      </c>
      <c r="N522" s="145" t="s">
        <v>52</v>
      </c>
      <c r="P522" s="146">
        <f>O522*H522</f>
        <v>0</v>
      </c>
      <c r="Q522" s="146">
        <v>0</v>
      </c>
      <c r="R522" s="146">
        <f>Q522*H522</f>
        <v>0</v>
      </c>
      <c r="S522" s="146">
        <v>0</v>
      </c>
      <c r="T522" s="147">
        <f>S522*H522</f>
        <v>0</v>
      </c>
      <c r="AR522" s="148" t="s">
        <v>170</v>
      </c>
      <c r="AT522" s="148" t="s">
        <v>165</v>
      </c>
      <c r="AU522" s="148" t="s">
        <v>96</v>
      </c>
      <c r="AY522" s="17" t="s">
        <v>162</v>
      </c>
      <c r="BE522" s="149">
        <f>IF(N522="základní",J522,0)</f>
        <v>0</v>
      </c>
      <c r="BF522" s="149">
        <f>IF(N522="snížená",J522,0)</f>
        <v>0</v>
      </c>
      <c r="BG522" s="149">
        <f>IF(N522="zákl. přenesená",J522,0)</f>
        <v>0</v>
      </c>
      <c r="BH522" s="149">
        <f>IF(N522="sníž. přenesená",J522,0)</f>
        <v>0</v>
      </c>
      <c r="BI522" s="149">
        <f>IF(N522="nulová",J522,0)</f>
        <v>0</v>
      </c>
      <c r="BJ522" s="17" t="s">
        <v>94</v>
      </c>
      <c r="BK522" s="149">
        <f>ROUND(I522*H522,2)</f>
        <v>0</v>
      </c>
      <c r="BL522" s="17" t="s">
        <v>170</v>
      </c>
      <c r="BM522" s="148" t="s">
        <v>902</v>
      </c>
    </row>
    <row r="523" spans="2:65" s="12" customFormat="1">
      <c r="B523" s="150"/>
      <c r="D523" s="151" t="s">
        <v>172</v>
      </c>
      <c r="E523" s="152" t="s">
        <v>1</v>
      </c>
      <c r="F523" s="153" t="s">
        <v>903</v>
      </c>
      <c r="H523" s="152" t="s">
        <v>1</v>
      </c>
      <c r="I523" s="154"/>
      <c r="L523" s="150"/>
      <c r="M523" s="155"/>
      <c r="T523" s="156"/>
      <c r="AT523" s="152" t="s">
        <v>172</v>
      </c>
      <c r="AU523" s="152" t="s">
        <v>96</v>
      </c>
      <c r="AV523" s="12" t="s">
        <v>94</v>
      </c>
      <c r="AW523" s="12" t="s">
        <v>42</v>
      </c>
      <c r="AX523" s="12" t="s">
        <v>87</v>
      </c>
      <c r="AY523" s="152" t="s">
        <v>162</v>
      </c>
    </row>
    <row r="524" spans="2:65" s="13" customFormat="1">
      <c r="B524" s="157"/>
      <c r="D524" s="151" t="s">
        <v>172</v>
      </c>
      <c r="E524" s="158" t="s">
        <v>1</v>
      </c>
      <c r="F524" s="159" t="s">
        <v>904</v>
      </c>
      <c r="H524" s="160">
        <v>55</v>
      </c>
      <c r="I524" s="161"/>
      <c r="L524" s="157"/>
      <c r="M524" s="162"/>
      <c r="T524" s="163"/>
      <c r="AT524" s="158" t="s">
        <v>172</v>
      </c>
      <c r="AU524" s="158" t="s">
        <v>96</v>
      </c>
      <c r="AV524" s="13" t="s">
        <v>96</v>
      </c>
      <c r="AW524" s="13" t="s">
        <v>42</v>
      </c>
      <c r="AX524" s="13" t="s">
        <v>94</v>
      </c>
      <c r="AY524" s="158" t="s">
        <v>162</v>
      </c>
    </row>
    <row r="525" spans="2:65" s="1" customFormat="1" ht="16.5" customHeight="1">
      <c r="B525" s="33"/>
      <c r="C525" s="137" t="s">
        <v>905</v>
      </c>
      <c r="D525" s="137" t="s">
        <v>165</v>
      </c>
      <c r="E525" s="138" t="s">
        <v>906</v>
      </c>
      <c r="F525" s="139" t="s">
        <v>907</v>
      </c>
      <c r="G525" s="140" t="s">
        <v>189</v>
      </c>
      <c r="H525" s="141">
        <v>1E-3</v>
      </c>
      <c r="I525" s="142"/>
      <c r="J525" s="143">
        <f>ROUND(I525*H525,2)</f>
        <v>0</v>
      </c>
      <c r="K525" s="139" t="s">
        <v>169</v>
      </c>
      <c r="L525" s="33"/>
      <c r="M525" s="144" t="s">
        <v>1</v>
      </c>
      <c r="N525" s="145" t="s">
        <v>52</v>
      </c>
      <c r="P525" s="146">
        <f>O525*H525</f>
        <v>0</v>
      </c>
      <c r="Q525" s="146">
        <v>0</v>
      </c>
      <c r="R525" s="146">
        <f>Q525*H525</f>
        <v>0</v>
      </c>
      <c r="S525" s="146">
        <v>0</v>
      </c>
      <c r="T525" s="147">
        <f>S525*H525</f>
        <v>0</v>
      </c>
      <c r="AR525" s="148" t="s">
        <v>170</v>
      </c>
      <c r="AT525" s="148" t="s">
        <v>165</v>
      </c>
      <c r="AU525" s="148" t="s">
        <v>96</v>
      </c>
      <c r="AY525" s="17" t="s">
        <v>162</v>
      </c>
      <c r="BE525" s="149">
        <f>IF(N525="základní",J525,0)</f>
        <v>0</v>
      </c>
      <c r="BF525" s="149">
        <f>IF(N525="snížená",J525,0)</f>
        <v>0</v>
      </c>
      <c r="BG525" s="149">
        <f>IF(N525="zákl. přenesená",J525,0)</f>
        <v>0</v>
      </c>
      <c r="BH525" s="149">
        <f>IF(N525="sníž. přenesená",J525,0)</f>
        <v>0</v>
      </c>
      <c r="BI525" s="149">
        <f>IF(N525="nulová",J525,0)</f>
        <v>0</v>
      </c>
      <c r="BJ525" s="17" t="s">
        <v>94</v>
      </c>
      <c r="BK525" s="149">
        <f>ROUND(I525*H525,2)</f>
        <v>0</v>
      </c>
      <c r="BL525" s="17" t="s">
        <v>170</v>
      </c>
      <c r="BM525" s="148" t="s">
        <v>908</v>
      </c>
    </row>
    <row r="526" spans="2:65" s="13" customFormat="1">
      <c r="B526" s="157"/>
      <c r="D526" s="151" t="s">
        <v>172</v>
      </c>
      <c r="E526" s="158" t="s">
        <v>1</v>
      </c>
      <c r="F526" s="159" t="s">
        <v>909</v>
      </c>
      <c r="H526" s="160">
        <v>1E-3</v>
      </c>
      <c r="I526" s="161"/>
      <c r="L526" s="157"/>
      <c r="M526" s="162"/>
      <c r="T526" s="163"/>
      <c r="AT526" s="158" t="s">
        <v>172</v>
      </c>
      <c r="AU526" s="158" t="s">
        <v>96</v>
      </c>
      <c r="AV526" s="13" t="s">
        <v>96</v>
      </c>
      <c r="AW526" s="13" t="s">
        <v>42</v>
      </c>
      <c r="AX526" s="13" t="s">
        <v>94</v>
      </c>
      <c r="AY526" s="158" t="s">
        <v>162</v>
      </c>
    </row>
    <row r="527" spans="2:65" s="1" customFormat="1" ht="16.5" customHeight="1">
      <c r="B527" s="33"/>
      <c r="C527" s="185" t="s">
        <v>910</v>
      </c>
      <c r="D527" s="185" t="s">
        <v>585</v>
      </c>
      <c r="E527" s="186" t="s">
        <v>911</v>
      </c>
      <c r="F527" s="187" t="s">
        <v>912</v>
      </c>
      <c r="G527" s="188" t="s">
        <v>874</v>
      </c>
      <c r="H527" s="189">
        <v>0.85</v>
      </c>
      <c r="I527" s="190"/>
      <c r="J527" s="191">
        <f>ROUND(I527*H527,2)</f>
        <v>0</v>
      </c>
      <c r="K527" s="187" t="s">
        <v>209</v>
      </c>
      <c r="L527" s="192"/>
      <c r="M527" s="193" t="s">
        <v>1</v>
      </c>
      <c r="N527" s="194" t="s">
        <v>52</v>
      </c>
      <c r="P527" s="146">
        <f>O527*H527</f>
        <v>0</v>
      </c>
      <c r="Q527" s="146">
        <v>1E-3</v>
      </c>
      <c r="R527" s="146">
        <f>Q527*H527</f>
        <v>8.4999999999999995E-4</v>
      </c>
      <c r="S527" s="146">
        <v>0</v>
      </c>
      <c r="T527" s="147">
        <f>S527*H527</f>
        <v>0</v>
      </c>
      <c r="AR527" s="148" t="s">
        <v>211</v>
      </c>
      <c r="AT527" s="148" t="s">
        <v>585</v>
      </c>
      <c r="AU527" s="148" t="s">
        <v>96</v>
      </c>
      <c r="AY527" s="17" t="s">
        <v>162</v>
      </c>
      <c r="BE527" s="149">
        <f>IF(N527="základní",J527,0)</f>
        <v>0</v>
      </c>
      <c r="BF527" s="149">
        <f>IF(N527="snížená",J527,0)</f>
        <v>0</v>
      </c>
      <c r="BG527" s="149">
        <f>IF(N527="zákl. přenesená",J527,0)</f>
        <v>0</v>
      </c>
      <c r="BH527" s="149">
        <f>IF(N527="sníž. přenesená",J527,0)</f>
        <v>0</v>
      </c>
      <c r="BI527" s="149">
        <f>IF(N527="nulová",J527,0)</f>
        <v>0</v>
      </c>
      <c r="BJ527" s="17" t="s">
        <v>94</v>
      </c>
      <c r="BK527" s="149">
        <f>ROUND(I527*H527,2)</f>
        <v>0</v>
      </c>
      <c r="BL527" s="17" t="s">
        <v>170</v>
      </c>
      <c r="BM527" s="148" t="s">
        <v>913</v>
      </c>
    </row>
    <row r="528" spans="2:65" s="13" customFormat="1">
      <c r="B528" s="157"/>
      <c r="D528" s="151" t="s">
        <v>172</v>
      </c>
      <c r="E528" s="158" t="s">
        <v>1</v>
      </c>
      <c r="F528" s="159" t="s">
        <v>876</v>
      </c>
      <c r="H528" s="160">
        <v>0.85</v>
      </c>
      <c r="I528" s="161"/>
      <c r="L528" s="157"/>
      <c r="M528" s="162"/>
      <c r="T528" s="163"/>
      <c r="AT528" s="158" t="s">
        <v>172</v>
      </c>
      <c r="AU528" s="158" t="s">
        <v>96</v>
      </c>
      <c r="AV528" s="13" t="s">
        <v>96</v>
      </c>
      <c r="AW528" s="13" t="s">
        <v>42</v>
      </c>
      <c r="AX528" s="13" t="s">
        <v>94</v>
      </c>
      <c r="AY528" s="158" t="s">
        <v>162</v>
      </c>
    </row>
    <row r="529" spans="2:65" s="1" customFormat="1" ht="16.5" customHeight="1">
      <c r="B529" s="33"/>
      <c r="C529" s="137" t="s">
        <v>914</v>
      </c>
      <c r="D529" s="137" t="s">
        <v>165</v>
      </c>
      <c r="E529" s="138" t="s">
        <v>915</v>
      </c>
      <c r="F529" s="139" t="s">
        <v>916</v>
      </c>
      <c r="G529" s="140" t="s">
        <v>457</v>
      </c>
      <c r="H529" s="141">
        <v>27.5</v>
      </c>
      <c r="I529" s="142"/>
      <c r="J529" s="143">
        <f>ROUND(I529*H529,2)</f>
        <v>0</v>
      </c>
      <c r="K529" s="139" t="s">
        <v>169</v>
      </c>
      <c r="L529" s="33"/>
      <c r="M529" s="144" t="s">
        <v>1</v>
      </c>
      <c r="N529" s="145" t="s">
        <v>52</v>
      </c>
      <c r="P529" s="146">
        <f>O529*H529</f>
        <v>0</v>
      </c>
      <c r="Q529" s="146">
        <v>0</v>
      </c>
      <c r="R529" s="146">
        <f>Q529*H529</f>
        <v>0</v>
      </c>
      <c r="S529" s="146">
        <v>0</v>
      </c>
      <c r="T529" s="147">
        <f>S529*H529</f>
        <v>0</v>
      </c>
      <c r="AR529" s="148" t="s">
        <v>170</v>
      </c>
      <c r="AT529" s="148" t="s">
        <v>165</v>
      </c>
      <c r="AU529" s="148" t="s">
        <v>96</v>
      </c>
      <c r="AY529" s="17" t="s">
        <v>162</v>
      </c>
      <c r="BE529" s="149">
        <f>IF(N529="základní",J529,0)</f>
        <v>0</v>
      </c>
      <c r="BF529" s="149">
        <f>IF(N529="snížená",J529,0)</f>
        <v>0</v>
      </c>
      <c r="BG529" s="149">
        <f>IF(N529="zákl. přenesená",J529,0)</f>
        <v>0</v>
      </c>
      <c r="BH529" s="149">
        <f>IF(N529="sníž. přenesená",J529,0)</f>
        <v>0</v>
      </c>
      <c r="BI529" s="149">
        <f>IF(N529="nulová",J529,0)</f>
        <v>0</v>
      </c>
      <c r="BJ529" s="17" t="s">
        <v>94</v>
      </c>
      <c r="BK529" s="149">
        <f>ROUND(I529*H529,2)</f>
        <v>0</v>
      </c>
      <c r="BL529" s="17" t="s">
        <v>170</v>
      </c>
      <c r="BM529" s="148" t="s">
        <v>917</v>
      </c>
    </row>
    <row r="530" spans="2:65" s="12" customFormat="1">
      <c r="B530" s="150"/>
      <c r="D530" s="151" t="s">
        <v>172</v>
      </c>
      <c r="E530" s="152" t="s">
        <v>1</v>
      </c>
      <c r="F530" s="153" t="s">
        <v>918</v>
      </c>
      <c r="H530" s="152" t="s">
        <v>1</v>
      </c>
      <c r="I530" s="154"/>
      <c r="L530" s="150"/>
      <c r="M530" s="155"/>
      <c r="T530" s="156"/>
      <c r="AT530" s="152" t="s">
        <v>172</v>
      </c>
      <c r="AU530" s="152" t="s">
        <v>96</v>
      </c>
      <c r="AV530" s="12" t="s">
        <v>94</v>
      </c>
      <c r="AW530" s="12" t="s">
        <v>42</v>
      </c>
      <c r="AX530" s="12" t="s">
        <v>87</v>
      </c>
      <c r="AY530" s="152" t="s">
        <v>162</v>
      </c>
    </row>
    <row r="531" spans="2:65" s="13" customFormat="1">
      <c r="B531" s="157"/>
      <c r="D531" s="151" t="s">
        <v>172</v>
      </c>
      <c r="E531" s="158" t="s">
        <v>1</v>
      </c>
      <c r="F531" s="159" t="s">
        <v>919</v>
      </c>
      <c r="H531" s="160">
        <v>27.5</v>
      </c>
      <c r="I531" s="161"/>
      <c r="L531" s="157"/>
      <c r="M531" s="162"/>
      <c r="T531" s="163"/>
      <c r="AT531" s="158" t="s">
        <v>172</v>
      </c>
      <c r="AU531" s="158" t="s">
        <v>96</v>
      </c>
      <c r="AV531" s="13" t="s">
        <v>96</v>
      </c>
      <c r="AW531" s="13" t="s">
        <v>42</v>
      </c>
      <c r="AX531" s="13" t="s">
        <v>94</v>
      </c>
      <c r="AY531" s="158" t="s">
        <v>162</v>
      </c>
    </row>
    <row r="532" spans="2:65" s="1" customFormat="1" ht="16.5" customHeight="1">
      <c r="B532" s="33"/>
      <c r="C532" s="137" t="s">
        <v>920</v>
      </c>
      <c r="D532" s="137" t="s">
        <v>165</v>
      </c>
      <c r="E532" s="138" t="s">
        <v>921</v>
      </c>
      <c r="F532" s="139" t="s">
        <v>922</v>
      </c>
      <c r="G532" s="140" t="s">
        <v>507</v>
      </c>
      <c r="H532" s="141">
        <v>2.3380000000000001</v>
      </c>
      <c r="I532" s="142"/>
      <c r="J532" s="143">
        <f>ROUND(I532*H532,2)</f>
        <v>0</v>
      </c>
      <c r="K532" s="139" t="s">
        <v>169</v>
      </c>
      <c r="L532" s="33"/>
      <c r="M532" s="144" t="s">
        <v>1</v>
      </c>
      <c r="N532" s="145" t="s">
        <v>52</v>
      </c>
      <c r="P532" s="146">
        <f>O532*H532</f>
        <v>0</v>
      </c>
      <c r="Q532" s="146">
        <v>0</v>
      </c>
      <c r="R532" s="146">
        <f>Q532*H532</f>
        <v>0</v>
      </c>
      <c r="S532" s="146">
        <v>0</v>
      </c>
      <c r="T532" s="147">
        <f>S532*H532</f>
        <v>0</v>
      </c>
      <c r="AR532" s="148" t="s">
        <v>170</v>
      </c>
      <c r="AT532" s="148" t="s">
        <v>165</v>
      </c>
      <c r="AU532" s="148" t="s">
        <v>96</v>
      </c>
      <c r="AY532" s="17" t="s">
        <v>162</v>
      </c>
      <c r="BE532" s="149">
        <f>IF(N532="základní",J532,0)</f>
        <v>0</v>
      </c>
      <c r="BF532" s="149">
        <f>IF(N532="snížená",J532,0)</f>
        <v>0</v>
      </c>
      <c r="BG532" s="149">
        <f>IF(N532="zákl. přenesená",J532,0)</f>
        <v>0</v>
      </c>
      <c r="BH532" s="149">
        <f>IF(N532="sníž. přenesená",J532,0)</f>
        <v>0</v>
      </c>
      <c r="BI532" s="149">
        <f>IF(N532="nulová",J532,0)</f>
        <v>0</v>
      </c>
      <c r="BJ532" s="17" t="s">
        <v>94</v>
      </c>
      <c r="BK532" s="149">
        <f>ROUND(I532*H532,2)</f>
        <v>0</v>
      </c>
      <c r="BL532" s="17" t="s">
        <v>170</v>
      </c>
      <c r="BM532" s="148" t="s">
        <v>923</v>
      </c>
    </row>
    <row r="533" spans="2:65" s="12" customFormat="1">
      <c r="B533" s="150"/>
      <c r="D533" s="151" t="s">
        <v>172</v>
      </c>
      <c r="E533" s="152" t="s">
        <v>1</v>
      </c>
      <c r="F533" s="153" t="s">
        <v>924</v>
      </c>
      <c r="H533" s="152" t="s">
        <v>1</v>
      </c>
      <c r="I533" s="154"/>
      <c r="L533" s="150"/>
      <c r="M533" s="155"/>
      <c r="T533" s="156"/>
      <c r="AT533" s="152" t="s">
        <v>172</v>
      </c>
      <c r="AU533" s="152" t="s">
        <v>96</v>
      </c>
      <c r="AV533" s="12" t="s">
        <v>94</v>
      </c>
      <c r="AW533" s="12" t="s">
        <v>42</v>
      </c>
      <c r="AX533" s="12" t="s">
        <v>87</v>
      </c>
      <c r="AY533" s="152" t="s">
        <v>162</v>
      </c>
    </row>
    <row r="534" spans="2:65" s="12" customFormat="1">
      <c r="B534" s="150"/>
      <c r="D534" s="151" t="s">
        <v>172</v>
      </c>
      <c r="E534" s="152" t="s">
        <v>1</v>
      </c>
      <c r="F534" s="153" t="s">
        <v>925</v>
      </c>
      <c r="H534" s="152" t="s">
        <v>1</v>
      </c>
      <c r="I534" s="154"/>
      <c r="L534" s="150"/>
      <c r="M534" s="155"/>
      <c r="T534" s="156"/>
      <c r="AT534" s="152" t="s">
        <v>172</v>
      </c>
      <c r="AU534" s="152" t="s">
        <v>96</v>
      </c>
      <c r="AV534" s="12" t="s">
        <v>94</v>
      </c>
      <c r="AW534" s="12" t="s">
        <v>42</v>
      </c>
      <c r="AX534" s="12" t="s">
        <v>87</v>
      </c>
      <c r="AY534" s="152" t="s">
        <v>162</v>
      </c>
    </row>
    <row r="535" spans="2:65" s="13" customFormat="1">
      <c r="B535" s="157"/>
      <c r="D535" s="151" t="s">
        <v>172</v>
      </c>
      <c r="E535" s="158" t="s">
        <v>1</v>
      </c>
      <c r="F535" s="159" t="s">
        <v>926</v>
      </c>
      <c r="H535" s="160">
        <v>0.27500000000000002</v>
      </c>
      <c r="I535" s="161"/>
      <c r="L535" s="157"/>
      <c r="M535" s="162"/>
      <c r="T535" s="163"/>
      <c r="AT535" s="158" t="s">
        <v>172</v>
      </c>
      <c r="AU535" s="158" t="s">
        <v>96</v>
      </c>
      <c r="AV535" s="13" t="s">
        <v>96</v>
      </c>
      <c r="AW535" s="13" t="s">
        <v>42</v>
      </c>
      <c r="AX535" s="13" t="s">
        <v>87</v>
      </c>
      <c r="AY535" s="158" t="s">
        <v>162</v>
      </c>
    </row>
    <row r="536" spans="2:65" s="15" customFormat="1">
      <c r="B536" s="171"/>
      <c r="D536" s="151" t="s">
        <v>172</v>
      </c>
      <c r="E536" s="172" t="s">
        <v>434</v>
      </c>
      <c r="F536" s="173" t="s">
        <v>927</v>
      </c>
      <c r="H536" s="174">
        <v>0.27500000000000002</v>
      </c>
      <c r="I536" s="175"/>
      <c r="L536" s="171"/>
      <c r="M536" s="176"/>
      <c r="T536" s="177"/>
      <c r="AT536" s="172" t="s">
        <v>172</v>
      </c>
      <c r="AU536" s="172" t="s">
        <v>96</v>
      </c>
      <c r="AV536" s="15" t="s">
        <v>186</v>
      </c>
      <c r="AW536" s="15" t="s">
        <v>42</v>
      </c>
      <c r="AX536" s="15" t="s">
        <v>87</v>
      </c>
      <c r="AY536" s="172" t="s">
        <v>162</v>
      </c>
    </row>
    <row r="537" spans="2:65" s="12" customFormat="1">
      <c r="B537" s="150"/>
      <c r="D537" s="151" t="s">
        <v>172</v>
      </c>
      <c r="E537" s="152" t="s">
        <v>1</v>
      </c>
      <c r="F537" s="153" t="s">
        <v>928</v>
      </c>
      <c r="H537" s="152" t="s">
        <v>1</v>
      </c>
      <c r="I537" s="154"/>
      <c r="L537" s="150"/>
      <c r="M537" s="155"/>
      <c r="T537" s="156"/>
      <c r="AT537" s="152" t="s">
        <v>172</v>
      </c>
      <c r="AU537" s="152" t="s">
        <v>96</v>
      </c>
      <c r="AV537" s="12" t="s">
        <v>94</v>
      </c>
      <c r="AW537" s="12" t="s">
        <v>42</v>
      </c>
      <c r="AX537" s="12" t="s">
        <v>87</v>
      </c>
      <c r="AY537" s="152" t="s">
        <v>162</v>
      </c>
    </row>
    <row r="538" spans="2:65" s="13" customFormat="1">
      <c r="B538" s="157"/>
      <c r="D538" s="151" t="s">
        <v>172</v>
      </c>
      <c r="E538" s="158" t="s">
        <v>1</v>
      </c>
      <c r="F538" s="159" t="s">
        <v>929</v>
      </c>
      <c r="H538" s="160">
        <v>2.0630000000000002</v>
      </c>
      <c r="I538" s="161"/>
      <c r="L538" s="157"/>
      <c r="M538" s="162"/>
      <c r="T538" s="163"/>
      <c r="AT538" s="158" t="s">
        <v>172</v>
      </c>
      <c r="AU538" s="158" t="s">
        <v>96</v>
      </c>
      <c r="AV538" s="13" t="s">
        <v>96</v>
      </c>
      <c r="AW538" s="13" t="s">
        <v>42</v>
      </c>
      <c r="AX538" s="13" t="s">
        <v>87</v>
      </c>
      <c r="AY538" s="158" t="s">
        <v>162</v>
      </c>
    </row>
    <row r="539" spans="2:65" s="15" customFormat="1">
      <c r="B539" s="171"/>
      <c r="D539" s="151" t="s">
        <v>172</v>
      </c>
      <c r="E539" s="172" t="s">
        <v>432</v>
      </c>
      <c r="F539" s="173" t="s">
        <v>220</v>
      </c>
      <c r="H539" s="174">
        <v>2.0630000000000002</v>
      </c>
      <c r="I539" s="175"/>
      <c r="L539" s="171"/>
      <c r="M539" s="176"/>
      <c r="T539" s="177"/>
      <c r="AT539" s="172" t="s">
        <v>172</v>
      </c>
      <c r="AU539" s="172" t="s">
        <v>96</v>
      </c>
      <c r="AV539" s="15" t="s">
        <v>186</v>
      </c>
      <c r="AW539" s="15" t="s">
        <v>42</v>
      </c>
      <c r="AX539" s="15" t="s">
        <v>87</v>
      </c>
      <c r="AY539" s="172" t="s">
        <v>162</v>
      </c>
    </row>
    <row r="540" spans="2:65" s="14" customFormat="1">
      <c r="B540" s="164"/>
      <c r="D540" s="151" t="s">
        <v>172</v>
      </c>
      <c r="E540" s="165" t="s">
        <v>1</v>
      </c>
      <c r="F540" s="166" t="s">
        <v>178</v>
      </c>
      <c r="H540" s="167">
        <v>2.3380000000000001</v>
      </c>
      <c r="I540" s="168"/>
      <c r="L540" s="164"/>
      <c r="M540" s="169"/>
      <c r="T540" s="170"/>
      <c r="AT540" s="165" t="s">
        <v>172</v>
      </c>
      <c r="AU540" s="165" t="s">
        <v>96</v>
      </c>
      <c r="AV540" s="14" t="s">
        <v>170</v>
      </c>
      <c r="AW540" s="14" t="s">
        <v>42</v>
      </c>
      <c r="AX540" s="14" t="s">
        <v>94</v>
      </c>
      <c r="AY540" s="165" t="s">
        <v>162</v>
      </c>
    </row>
    <row r="541" spans="2:65" s="1" customFormat="1" ht="16.5" customHeight="1">
      <c r="B541" s="33"/>
      <c r="C541" s="137" t="s">
        <v>930</v>
      </c>
      <c r="D541" s="137" t="s">
        <v>165</v>
      </c>
      <c r="E541" s="138" t="s">
        <v>931</v>
      </c>
      <c r="F541" s="139" t="s">
        <v>932</v>
      </c>
      <c r="G541" s="140" t="s">
        <v>507</v>
      </c>
      <c r="H541" s="141">
        <v>2.3380000000000001</v>
      </c>
      <c r="I541" s="142"/>
      <c r="J541" s="143">
        <f>ROUND(I541*H541,2)</f>
        <v>0</v>
      </c>
      <c r="K541" s="139" t="s">
        <v>169</v>
      </c>
      <c r="L541" s="33"/>
      <c r="M541" s="144" t="s">
        <v>1</v>
      </c>
      <c r="N541" s="145" t="s">
        <v>52</v>
      </c>
      <c r="P541" s="146">
        <f>O541*H541</f>
        <v>0</v>
      </c>
      <c r="Q541" s="146">
        <v>0</v>
      </c>
      <c r="R541" s="146">
        <f>Q541*H541</f>
        <v>0</v>
      </c>
      <c r="S541" s="146">
        <v>0</v>
      </c>
      <c r="T541" s="147">
        <f>S541*H541</f>
        <v>0</v>
      </c>
      <c r="AR541" s="148" t="s">
        <v>170</v>
      </c>
      <c r="AT541" s="148" t="s">
        <v>165</v>
      </c>
      <c r="AU541" s="148" t="s">
        <v>96</v>
      </c>
      <c r="AY541" s="17" t="s">
        <v>162</v>
      </c>
      <c r="BE541" s="149">
        <f>IF(N541="základní",J541,0)</f>
        <v>0</v>
      </c>
      <c r="BF541" s="149">
        <f>IF(N541="snížená",J541,0)</f>
        <v>0</v>
      </c>
      <c r="BG541" s="149">
        <f>IF(N541="zákl. přenesená",J541,0)</f>
        <v>0</v>
      </c>
      <c r="BH541" s="149">
        <f>IF(N541="sníž. přenesená",J541,0)</f>
        <v>0</v>
      </c>
      <c r="BI541" s="149">
        <f>IF(N541="nulová",J541,0)</f>
        <v>0</v>
      </c>
      <c r="BJ541" s="17" t="s">
        <v>94</v>
      </c>
      <c r="BK541" s="149">
        <f>ROUND(I541*H541,2)</f>
        <v>0</v>
      </c>
      <c r="BL541" s="17" t="s">
        <v>170</v>
      </c>
      <c r="BM541" s="148" t="s">
        <v>933</v>
      </c>
    </row>
    <row r="542" spans="2:65" s="13" customFormat="1">
      <c r="B542" s="157"/>
      <c r="D542" s="151" t="s">
        <v>172</v>
      </c>
      <c r="E542" s="158" t="s">
        <v>1</v>
      </c>
      <c r="F542" s="159" t="s">
        <v>434</v>
      </c>
      <c r="H542" s="160">
        <v>0.27500000000000002</v>
      </c>
      <c r="I542" s="161"/>
      <c r="L542" s="157"/>
      <c r="M542" s="162"/>
      <c r="T542" s="163"/>
      <c r="AT542" s="158" t="s">
        <v>172</v>
      </c>
      <c r="AU542" s="158" t="s">
        <v>96</v>
      </c>
      <c r="AV542" s="13" t="s">
        <v>96</v>
      </c>
      <c r="AW542" s="13" t="s">
        <v>42</v>
      </c>
      <c r="AX542" s="13" t="s">
        <v>87</v>
      </c>
      <c r="AY542" s="158" t="s">
        <v>162</v>
      </c>
    </row>
    <row r="543" spans="2:65" s="13" customFormat="1">
      <c r="B543" s="157"/>
      <c r="D543" s="151" t="s">
        <v>172</v>
      </c>
      <c r="E543" s="158" t="s">
        <v>1</v>
      </c>
      <c r="F543" s="159" t="s">
        <v>432</v>
      </c>
      <c r="H543" s="160">
        <v>2.0630000000000002</v>
      </c>
      <c r="I543" s="161"/>
      <c r="L543" s="157"/>
      <c r="M543" s="162"/>
      <c r="T543" s="163"/>
      <c r="AT543" s="158" t="s">
        <v>172</v>
      </c>
      <c r="AU543" s="158" t="s">
        <v>96</v>
      </c>
      <c r="AV543" s="13" t="s">
        <v>96</v>
      </c>
      <c r="AW543" s="13" t="s">
        <v>42</v>
      </c>
      <c r="AX543" s="13" t="s">
        <v>87</v>
      </c>
      <c r="AY543" s="158" t="s">
        <v>162</v>
      </c>
    </row>
    <row r="544" spans="2:65" s="14" customFormat="1">
      <c r="B544" s="164"/>
      <c r="D544" s="151" t="s">
        <v>172</v>
      </c>
      <c r="E544" s="165" t="s">
        <v>1</v>
      </c>
      <c r="F544" s="166" t="s">
        <v>178</v>
      </c>
      <c r="H544" s="167">
        <v>2.3380000000000001</v>
      </c>
      <c r="I544" s="168"/>
      <c r="L544" s="164"/>
      <c r="M544" s="169"/>
      <c r="T544" s="170"/>
      <c r="AT544" s="165" t="s">
        <v>172</v>
      </c>
      <c r="AU544" s="165" t="s">
        <v>96</v>
      </c>
      <c r="AV544" s="14" t="s">
        <v>170</v>
      </c>
      <c r="AW544" s="14" t="s">
        <v>42</v>
      </c>
      <c r="AX544" s="14" t="s">
        <v>94</v>
      </c>
      <c r="AY544" s="165" t="s">
        <v>162</v>
      </c>
    </row>
    <row r="545" spans="2:65" s="1" customFormat="1" ht="16.5" customHeight="1">
      <c r="B545" s="33"/>
      <c r="C545" s="137" t="s">
        <v>934</v>
      </c>
      <c r="D545" s="137" t="s">
        <v>165</v>
      </c>
      <c r="E545" s="138" t="s">
        <v>935</v>
      </c>
      <c r="F545" s="139" t="s">
        <v>936</v>
      </c>
      <c r="G545" s="140" t="s">
        <v>507</v>
      </c>
      <c r="H545" s="141">
        <v>2.3380000000000001</v>
      </c>
      <c r="I545" s="142"/>
      <c r="J545" s="143">
        <f>ROUND(I545*H545,2)</f>
        <v>0</v>
      </c>
      <c r="K545" s="139" t="s">
        <v>169</v>
      </c>
      <c r="L545" s="33"/>
      <c r="M545" s="144" t="s">
        <v>1</v>
      </c>
      <c r="N545" s="145" t="s">
        <v>52</v>
      </c>
      <c r="P545" s="146">
        <f>O545*H545</f>
        <v>0</v>
      </c>
      <c r="Q545" s="146">
        <v>0</v>
      </c>
      <c r="R545" s="146">
        <f>Q545*H545</f>
        <v>0</v>
      </c>
      <c r="S545" s="146">
        <v>0</v>
      </c>
      <c r="T545" s="147">
        <f>S545*H545</f>
        <v>0</v>
      </c>
      <c r="AR545" s="148" t="s">
        <v>170</v>
      </c>
      <c r="AT545" s="148" t="s">
        <v>165</v>
      </c>
      <c r="AU545" s="148" t="s">
        <v>96</v>
      </c>
      <c r="AY545" s="17" t="s">
        <v>162</v>
      </c>
      <c r="BE545" s="149">
        <f>IF(N545="základní",J545,0)</f>
        <v>0</v>
      </c>
      <c r="BF545" s="149">
        <f>IF(N545="snížená",J545,0)</f>
        <v>0</v>
      </c>
      <c r="BG545" s="149">
        <f>IF(N545="zákl. přenesená",J545,0)</f>
        <v>0</v>
      </c>
      <c r="BH545" s="149">
        <f>IF(N545="sníž. přenesená",J545,0)</f>
        <v>0</v>
      </c>
      <c r="BI545" s="149">
        <f>IF(N545="nulová",J545,0)</f>
        <v>0</v>
      </c>
      <c r="BJ545" s="17" t="s">
        <v>94</v>
      </c>
      <c r="BK545" s="149">
        <f>ROUND(I545*H545,2)</f>
        <v>0</v>
      </c>
      <c r="BL545" s="17" t="s">
        <v>170</v>
      </c>
      <c r="BM545" s="148" t="s">
        <v>937</v>
      </c>
    </row>
    <row r="546" spans="2:65" s="12" customFormat="1">
      <c r="B546" s="150"/>
      <c r="D546" s="151" t="s">
        <v>172</v>
      </c>
      <c r="E546" s="152" t="s">
        <v>1</v>
      </c>
      <c r="F546" s="153" t="s">
        <v>938</v>
      </c>
      <c r="H546" s="152" t="s">
        <v>1</v>
      </c>
      <c r="I546" s="154"/>
      <c r="L546" s="150"/>
      <c r="M546" s="155"/>
      <c r="T546" s="156"/>
      <c r="AT546" s="152" t="s">
        <v>172</v>
      </c>
      <c r="AU546" s="152" t="s">
        <v>96</v>
      </c>
      <c r="AV546" s="12" t="s">
        <v>94</v>
      </c>
      <c r="AW546" s="12" t="s">
        <v>42</v>
      </c>
      <c r="AX546" s="12" t="s">
        <v>87</v>
      </c>
      <c r="AY546" s="152" t="s">
        <v>162</v>
      </c>
    </row>
    <row r="547" spans="2:65" s="13" customFormat="1">
      <c r="B547" s="157"/>
      <c r="D547" s="151" t="s">
        <v>172</v>
      </c>
      <c r="E547" s="158" t="s">
        <v>1</v>
      </c>
      <c r="F547" s="159" t="s">
        <v>939</v>
      </c>
      <c r="H547" s="160">
        <v>0.27500000000000002</v>
      </c>
      <c r="I547" s="161"/>
      <c r="L547" s="157"/>
      <c r="M547" s="162"/>
      <c r="T547" s="163"/>
      <c r="AT547" s="158" t="s">
        <v>172</v>
      </c>
      <c r="AU547" s="158" t="s">
        <v>96</v>
      </c>
      <c r="AV547" s="13" t="s">
        <v>96</v>
      </c>
      <c r="AW547" s="13" t="s">
        <v>42</v>
      </c>
      <c r="AX547" s="13" t="s">
        <v>87</v>
      </c>
      <c r="AY547" s="158" t="s">
        <v>162</v>
      </c>
    </row>
    <row r="548" spans="2:65" s="13" customFormat="1">
      <c r="B548" s="157"/>
      <c r="D548" s="151" t="s">
        <v>172</v>
      </c>
      <c r="E548" s="158" t="s">
        <v>1</v>
      </c>
      <c r="F548" s="159" t="s">
        <v>940</v>
      </c>
      <c r="H548" s="160">
        <v>2.0630000000000002</v>
      </c>
      <c r="I548" s="161"/>
      <c r="L548" s="157"/>
      <c r="M548" s="162"/>
      <c r="T548" s="163"/>
      <c r="AT548" s="158" t="s">
        <v>172</v>
      </c>
      <c r="AU548" s="158" t="s">
        <v>96</v>
      </c>
      <c r="AV548" s="13" t="s">
        <v>96</v>
      </c>
      <c r="AW548" s="13" t="s">
        <v>42</v>
      </c>
      <c r="AX548" s="13" t="s">
        <v>87</v>
      </c>
      <c r="AY548" s="158" t="s">
        <v>162</v>
      </c>
    </row>
    <row r="549" spans="2:65" s="14" customFormat="1">
      <c r="B549" s="164"/>
      <c r="D549" s="151" t="s">
        <v>172</v>
      </c>
      <c r="E549" s="165" t="s">
        <v>1</v>
      </c>
      <c r="F549" s="166" t="s">
        <v>178</v>
      </c>
      <c r="H549" s="167">
        <v>2.3380000000000001</v>
      </c>
      <c r="I549" s="168"/>
      <c r="L549" s="164"/>
      <c r="M549" s="169"/>
      <c r="T549" s="170"/>
      <c r="AT549" s="165" t="s">
        <v>172</v>
      </c>
      <c r="AU549" s="165" t="s">
        <v>96</v>
      </c>
      <c r="AV549" s="14" t="s">
        <v>170</v>
      </c>
      <c r="AW549" s="14" t="s">
        <v>42</v>
      </c>
      <c r="AX549" s="14" t="s">
        <v>94</v>
      </c>
      <c r="AY549" s="165" t="s">
        <v>162</v>
      </c>
    </row>
    <row r="550" spans="2:65" s="1" customFormat="1" ht="16.5" customHeight="1">
      <c r="B550" s="33"/>
      <c r="C550" s="137" t="s">
        <v>941</v>
      </c>
      <c r="D550" s="137" t="s">
        <v>165</v>
      </c>
      <c r="E550" s="138" t="s">
        <v>942</v>
      </c>
      <c r="F550" s="139" t="s">
        <v>943</v>
      </c>
      <c r="G550" s="140" t="s">
        <v>189</v>
      </c>
      <c r="H550" s="141">
        <v>2E-3</v>
      </c>
      <c r="I550" s="142"/>
      <c r="J550" s="143">
        <f>ROUND(I550*H550,2)</f>
        <v>0</v>
      </c>
      <c r="K550" s="139" t="s">
        <v>169</v>
      </c>
      <c r="L550" s="33"/>
      <c r="M550" s="144" t="s">
        <v>1</v>
      </c>
      <c r="N550" s="145" t="s">
        <v>52</v>
      </c>
      <c r="P550" s="146">
        <f>O550*H550</f>
        <v>0</v>
      </c>
      <c r="Q550" s="146">
        <v>0</v>
      </c>
      <c r="R550" s="146">
        <f>Q550*H550</f>
        <v>0</v>
      </c>
      <c r="S550" s="146">
        <v>0</v>
      </c>
      <c r="T550" s="147">
        <f>S550*H550</f>
        <v>0</v>
      </c>
      <c r="AR550" s="148" t="s">
        <v>170</v>
      </c>
      <c r="AT550" s="148" t="s">
        <v>165</v>
      </c>
      <c r="AU550" s="148" t="s">
        <v>96</v>
      </c>
      <c r="AY550" s="17" t="s">
        <v>162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17" t="s">
        <v>94</v>
      </c>
      <c r="BK550" s="149">
        <f>ROUND(I550*H550,2)</f>
        <v>0</v>
      </c>
      <c r="BL550" s="17" t="s">
        <v>170</v>
      </c>
      <c r="BM550" s="148" t="s">
        <v>944</v>
      </c>
    </row>
    <row r="551" spans="2:65" s="11" customFormat="1" ht="22.9" customHeight="1">
      <c r="B551" s="125"/>
      <c r="D551" s="126" t="s">
        <v>86</v>
      </c>
      <c r="E551" s="135" t="s">
        <v>96</v>
      </c>
      <c r="F551" s="135" t="s">
        <v>945</v>
      </c>
      <c r="I551" s="128"/>
      <c r="J551" s="136">
        <f>BK551</f>
        <v>0</v>
      </c>
      <c r="L551" s="125"/>
      <c r="M551" s="130"/>
      <c r="P551" s="131">
        <f>SUM(P552:P574)</f>
        <v>0</v>
      </c>
      <c r="R551" s="131">
        <f>SUM(R552:R574)</f>
        <v>26.795951000000002</v>
      </c>
      <c r="T551" s="132">
        <f>SUM(T552:T574)</f>
        <v>0</v>
      </c>
      <c r="AR551" s="126" t="s">
        <v>94</v>
      </c>
      <c r="AT551" s="133" t="s">
        <v>86</v>
      </c>
      <c r="AU551" s="133" t="s">
        <v>94</v>
      </c>
      <c r="AY551" s="126" t="s">
        <v>162</v>
      </c>
      <c r="BK551" s="134">
        <f>SUM(BK552:BK574)</f>
        <v>0</v>
      </c>
    </row>
    <row r="552" spans="2:65" s="1" customFormat="1" ht="16.5" customHeight="1">
      <c r="B552" s="33"/>
      <c r="C552" s="137" t="s">
        <v>946</v>
      </c>
      <c r="D552" s="137" t="s">
        <v>165</v>
      </c>
      <c r="E552" s="138" t="s">
        <v>947</v>
      </c>
      <c r="F552" s="139" t="s">
        <v>948</v>
      </c>
      <c r="G552" s="140" t="s">
        <v>507</v>
      </c>
      <c r="H552" s="141">
        <v>7.93</v>
      </c>
      <c r="I552" s="142"/>
      <c r="J552" s="143">
        <f>ROUND(I552*H552,2)</f>
        <v>0</v>
      </c>
      <c r="K552" s="139" t="s">
        <v>169</v>
      </c>
      <c r="L552" s="33"/>
      <c r="M552" s="144" t="s">
        <v>1</v>
      </c>
      <c r="N552" s="145" t="s">
        <v>52</v>
      </c>
      <c r="P552" s="146">
        <f>O552*H552</f>
        <v>0</v>
      </c>
      <c r="Q552" s="146">
        <v>0</v>
      </c>
      <c r="R552" s="146">
        <f>Q552*H552</f>
        <v>0</v>
      </c>
      <c r="S552" s="146">
        <v>0</v>
      </c>
      <c r="T552" s="147">
        <f>S552*H552</f>
        <v>0</v>
      </c>
      <c r="AR552" s="148" t="s">
        <v>170</v>
      </c>
      <c r="AT552" s="148" t="s">
        <v>165</v>
      </c>
      <c r="AU552" s="148" t="s">
        <v>96</v>
      </c>
      <c r="AY552" s="17" t="s">
        <v>162</v>
      </c>
      <c r="BE552" s="149">
        <f>IF(N552="základní",J552,0)</f>
        <v>0</v>
      </c>
      <c r="BF552" s="149">
        <f>IF(N552="snížená",J552,0)</f>
        <v>0</v>
      </c>
      <c r="BG552" s="149">
        <f>IF(N552="zákl. přenesená",J552,0)</f>
        <v>0</v>
      </c>
      <c r="BH552" s="149">
        <f>IF(N552="sníž. přenesená",J552,0)</f>
        <v>0</v>
      </c>
      <c r="BI552" s="149">
        <f>IF(N552="nulová",J552,0)</f>
        <v>0</v>
      </c>
      <c r="BJ552" s="17" t="s">
        <v>94</v>
      </c>
      <c r="BK552" s="149">
        <f>ROUND(I552*H552,2)</f>
        <v>0</v>
      </c>
      <c r="BL552" s="17" t="s">
        <v>170</v>
      </c>
      <c r="BM552" s="148" t="s">
        <v>949</v>
      </c>
    </row>
    <row r="553" spans="2:65" s="12" customFormat="1">
      <c r="B553" s="150"/>
      <c r="D553" s="151" t="s">
        <v>172</v>
      </c>
      <c r="E553" s="152" t="s">
        <v>1</v>
      </c>
      <c r="F553" s="153" t="s">
        <v>950</v>
      </c>
      <c r="H553" s="152" t="s">
        <v>1</v>
      </c>
      <c r="I553" s="154"/>
      <c r="L553" s="150"/>
      <c r="M553" s="155"/>
      <c r="T553" s="156"/>
      <c r="AT553" s="152" t="s">
        <v>172</v>
      </c>
      <c r="AU553" s="152" t="s">
        <v>96</v>
      </c>
      <c r="AV553" s="12" t="s">
        <v>94</v>
      </c>
      <c r="AW553" s="12" t="s">
        <v>42</v>
      </c>
      <c r="AX553" s="12" t="s">
        <v>87</v>
      </c>
      <c r="AY553" s="152" t="s">
        <v>162</v>
      </c>
    </row>
    <row r="554" spans="2:65" s="12" customFormat="1">
      <c r="B554" s="150"/>
      <c r="D554" s="151" t="s">
        <v>172</v>
      </c>
      <c r="E554" s="152" t="s">
        <v>1</v>
      </c>
      <c r="F554" s="153" t="s">
        <v>951</v>
      </c>
      <c r="H554" s="152" t="s">
        <v>1</v>
      </c>
      <c r="I554" s="154"/>
      <c r="L554" s="150"/>
      <c r="M554" s="155"/>
      <c r="T554" s="156"/>
      <c r="AT554" s="152" t="s">
        <v>172</v>
      </c>
      <c r="AU554" s="152" t="s">
        <v>96</v>
      </c>
      <c r="AV554" s="12" t="s">
        <v>94</v>
      </c>
      <c r="AW554" s="12" t="s">
        <v>42</v>
      </c>
      <c r="AX554" s="12" t="s">
        <v>87</v>
      </c>
      <c r="AY554" s="152" t="s">
        <v>162</v>
      </c>
    </row>
    <row r="555" spans="2:65" s="12" customFormat="1">
      <c r="B555" s="150"/>
      <c r="D555" s="151" t="s">
        <v>172</v>
      </c>
      <c r="E555" s="152" t="s">
        <v>1</v>
      </c>
      <c r="F555" s="153" t="s">
        <v>952</v>
      </c>
      <c r="H555" s="152" t="s">
        <v>1</v>
      </c>
      <c r="I555" s="154"/>
      <c r="L555" s="150"/>
      <c r="M555" s="155"/>
      <c r="T555" s="156"/>
      <c r="AT555" s="152" t="s">
        <v>172</v>
      </c>
      <c r="AU555" s="152" t="s">
        <v>96</v>
      </c>
      <c r="AV555" s="12" t="s">
        <v>94</v>
      </c>
      <c r="AW555" s="12" t="s">
        <v>42</v>
      </c>
      <c r="AX555" s="12" t="s">
        <v>87</v>
      </c>
      <c r="AY555" s="152" t="s">
        <v>162</v>
      </c>
    </row>
    <row r="556" spans="2:65" s="13" customFormat="1">
      <c r="B556" s="157"/>
      <c r="D556" s="151" t="s">
        <v>172</v>
      </c>
      <c r="E556" s="158" t="s">
        <v>1</v>
      </c>
      <c r="F556" s="159" t="s">
        <v>953</v>
      </c>
      <c r="H556" s="160">
        <v>0.17199999999999999</v>
      </c>
      <c r="I556" s="161"/>
      <c r="L556" s="157"/>
      <c r="M556" s="162"/>
      <c r="T556" s="163"/>
      <c r="AT556" s="158" t="s">
        <v>172</v>
      </c>
      <c r="AU556" s="158" t="s">
        <v>96</v>
      </c>
      <c r="AV556" s="13" t="s">
        <v>96</v>
      </c>
      <c r="AW556" s="13" t="s">
        <v>42</v>
      </c>
      <c r="AX556" s="13" t="s">
        <v>87</v>
      </c>
      <c r="AY556" s="158" t="s">
        <v>162</v>
      </c>
    </row>
    <row r="557" spans="2:65" s="13" customFormat="1">
      <c r="B557" s="157"/>
      <c r="D557" s="151" t="s">
        <v>172</v>
      </c>
      <c r="E557" s="158" t="s">
        <v>1</v>
      </c>
      <c r="F557" s="159" t="s">
        <v>954</v>
      </c>
      <c r="H557" s="160">
        <v>-0.111</v>
      </c>
      <c r="I557" s="161"/>
      <c r="L557" s="157"/>
      <c r="M557" s="162"/>
      <c r="T557" s="163"/>
      <c r="AT557" s="158" t="s">
        <v>172</v>
      </c>
      <c r="AU557" s="158" t="s">
        <v>96</v>
      </c>
      <c r="AV557" s="13" t="s">
        <v>96</v>
      </c>
      <c r="AW557" s="13" t="s">
        <v>42</v>
      </c>
      <c r="AX557" s="13" t="s">
        <v>87</v>
      </c>
      <c r="AY557" s="158" t="s">
        <v>162</v>
      </c>
    </row>
    <row r="558" spans="2:65" s="15" customFormat="1">
      <c r="B558" s="171"/>
      <c r="D558" s="151" t="s">
        <v>172</v>
      </c>
      <c r="E558" s="172" t="s">
        <v>1</v>
      </c>
      <c r="F558" s="173" t="s">
        <v>955</v>
      </c>
      <c r="H558" s="174">
        <v>6.0999999999999999E-2</v>
      </c>
      <c r="I558" s="175"/>
      <c r="L558" s="171"/>
      <c r="M558" s="176"/>
      <c r="T558" s="177"/>
      <c r="AT558" s="172" t="s">
        <v>172</v>
      </c>
      <c r="AU558" s="172" t="s">
        <v>96</v>
      </c>
      <c r="AV558" s="15" t="s">
        <v>186</v>
      </c>
      <c r="AW558" s="15" t="s">
        <v>42</v>
      </c>
      <c r="AX558" s="15" t="s">
        <v>87</v>
      </c>
      <c r="AY558" s="172" t="s">
        <v>162</v>
      </c>
    </row>
    <row r="559" spans="2:65" s="13" customFormat="1">
      <c r="B559" s="157"/>
      <c r="D559" s="151" t="s">
        <v>172</v>
      </c>
      <c r="E559" s="158" t="s">
        <v>1</v>
      </c>
      <c r="F559" s="159" t="s">
        <v>956</v>
      </c>
      <c r="H559" s="160">
        <v>7.8689999999999998</v>
      </c>
      <c r="I559" s="161"/>
      <c r="L559" s="157"/>
      <c r="M559" s="162"/>
      <c r="T559" s="163"/>
      <c r="AT559" s="158" t="s">
        <v>172</v>
      </c>
      <c r="AU559" s="158" t="s">
        <v>96</v>
      </c>
      <c r="AV559" s="13" t="s">
        <v>96</v>
      </c>
      <c r="AW559" s="13" t="s">
        <v>42</v>
      </c>
      <c r="AX559" s="13" t="s">
        <v>87</v>
      </c>
      <c r="AY559" s="158" t="s">
        <v>162</v>
      </c>
    </row>
    <row r="560" spans="2:65" s="14" customFormat="1">
      <c r="B560" s="164"/>
      <c r="D560" s="151" t="s">
        <v>172</v>
      </c>
      <c r="E560" s="165" t="s">
        <v>1</v>
      </c>
      <c r="F560" s="166" t="s">
        <v>178</v>
      </c>
      <c r="H560" s="167">
        <v>7.93</v>
      </c>
      <c r="I560" s="168"/>
      <c r="L560" s="164"/>
      <c r="M560" s="169"/>
      <c r="T560" s="170"/>
      <c r="AT560" s="165" t="s">
        <v>172</v>
      </c>
      <c r="AU560" s="165" t="s">
        <v>96</v>
      </c>
      <c r="AV560" s="14" t="s">
        <v>170</v>
      </c>
      <c r="AW560" s="14" t="s">
        <v>42</v>
      </c>
      <c r="AX560" s="14" t="s">
        <v>94</v>
      </c>
      <c r="AY560" s="165" t="s">
        <v>162</v>
      </c>
    </row>
    <row r="561" spans="2:65" s="1" customFormat="1" ht="16.5" customHeight="1">
      <c r="B561" s="33"/>
      <c r="C561" s="137" t="s">
        <v>957</v>
      </c>
      <c r="D561" s="137" t="s">
        <v>165</v>
      </c>
      <c r="E561" s="138" t="s">
        <v>958</v>
      </c>
      <c r="F561" s="139" t="s">
        <v>959</v>
      </c>
      <c r="G561" s="140" t="s">
        <v>457</v>
      </c>
      <c r="H561" s="141">
        <v>269.10000000000002</v>
      </c>
      <c r="I561" s="142"/>
      <c r="J561" s="143">
        <f>ROUND(I561*H561,2)</f>
        <v>0</v>
      </c>
      <c r="K561" s="139" t="s">
        <v>169</v>
      </c>
      <c r="L561" s="33"/>
      <c r="M561" s="144" t="s">
        <v>1</v>
      </c>
      <c r="N561" s="145" t="s">
        <v>52</v>
      </c>
      <c r="P561" s="146">
        <f>O561*H561</f>
        <v>0</v>
      </c>
      <c r="Q561" s="146">
        <v>3.1E-4</v>
      </c>
      <c r="R561" s="146">
        <f>Q561*H561</f>
        <v>8.3421000000000009E-2</v>
      </c>
      <c r="S561" s="146">
        <v>0</v>
      </c>
      <c r="T561" s="147">
        <f>S561*H561</f>
        <v>0</v>
      </c>
      <c r="AR561" s="148" t="s">
        <v>170</v>
      </c>
      <c r="AT561" s="148" t="s">
        <v>165</v>
      </c>
      <c r="AU561" s="148" t="s">
        <v>96</v>
      </c>
      <c r="AY561" s="17" t="s">
        <v>162</v>
      </c>
      <c r="BE561" s="149">
        <f>IF(N561="základní",J561,0)</f>
        <v>0</v>
      </c>
      <c r="BF561" s="149">
        <f>IF(N561="snížená",J561,0)</f>
        <v>0</v>
      </c>
      <c r="BG561" s="149">
        <f>IF(N561="zákl. přenesená",J561,0)</f>
        <v>0</v>
      </c>
      <c r="BH561" s="149">
        <f>IF(N561="sníž. přenesená",J561,0)</f>
        <v>0</v>
      </c>
      <c r="BI561" s="149">
        <f>IF(N561="nulová",J561,0)</f>
        <v>0</v>
      </c>
      <c r="BJ561" s="17" t="s">
        <v>94</v>
      </c>
      <c r="BK561" s="149">
        <f>ROUND(I561*H561,2)</f>
        <v>0</v>
      </c>
      <c r="BL561" s="17" t="s">
        <v>170</v>
      </c>
      <c r="BM561" s="148" t="s">
        <v>960</v>
      </c>
    </row>
    <row r="562" spans="2:65" s="12" customFormat="1">
      <c r="B562" s="150"/>
      <c r="D562" s="151" t="s">
        <v>172</v>
      </c>
      <c r="E562" s="152" t="s">
        <v>1</v>
      </c>
      <c r="F562" s="153" t="s">
        <v>961</v>
      </c>
      <c r="H562" s="152" t="s">
        <v>1</v>
      </c>
      <c r="I562" s="154"/>
      <c r="L562" s="150"/>
      <c r="M562" s="155"/>
      <c r="T562" s="156"/>
      <c r="AT562" s="152" t="s">
        <v>172</v>
      </c>
      <c r="AU562" s="152" t="s">
        <v>96</v>
      </c>
      <c r="AV562" s="12" t="s">
        <v>94</v>
      </c>
      <c r="AW562" s="12" t="s">
        <v>42</v>
      </c>
      <c r="AX562" s="12" t="s">
        <v>87</v>
      </c>
      <c r="AY562" s="152" t="s">
        <v>162</v>
      </c>
    </row>
    <row r="563" spans="2:65" s="12" customFormat="1">
      <c r="B563" s="150"/>
      <c r="D563" s="151" t="s">
        <v>172</v>
      </c>
      <c r="E563" s="152" t="s">
        <v>1</v>
      </c>
      <c r="F563" s="153" t="s">
        <v>607</v>
      </c>
      <c r="H563" s="152" t="s">
        <v>1</v>
      </c>
      <c r="I563" s="154"/>
      <c r="L563" s="150"/>
      <c r="M563" s="155"/>
      <c r="T563" s="156"/>
      <c r="AT563" s="152" t="s">
        <v>172</v>
      </c>
      <c r="AU563" s="152" t="s">
        <v>96</v>
      </c>
      <c r="AV563" s="12" t="s">
        <v>94</v>
      </c>
      <c r="AW563" s="12" t="s">
        <v>42</v>
      </c>
      <c r="AX563" s="12" t="s">
        <v>87</v>
      </c>
      <c r="AY563" s="152" t="s">
        <v>162</v>
      </c>
    </row>
    <row r="564" spans="2:65" s="13" customFormat="1">
      <c r="B564" s="157"/>
      <c r="D564" s="151" t="s">
        <v>172</v>
      </c>
      <c r="E564" s="158" t="s">
        <v>1</v>
      </c>
      <c r="F564" s="159" t="s">
        <v>962</v>
      </c>
      <c r="H564" s="160">
        <v>269.10000000000002</v>
      </c>
      <c r="I564" s="161"/>
      <c r="L564" s="157"/>
      <c r="M564" s="162"/>
      <c r="T564" s="163"/>
      <c r="AT564" s="158" t="s">
        <v>172</v>
      </c>
      <c r="AU564" s="158" t="s">
        <v>96</v>
      </c>
      <c r="AV564" s="13" t="s">
        <v>96</v>
      </c>
      <c r="AW564" s="13" t="s">
        <v>42</v>
      </c>
      <c r="AX564" s="13" t="s">
        <v>87</v>
      </c>
      <c r="AY564" s="158" t="s">
        <v>162</v>
      </c>
    </row>
    <row r="565" spans="2:65" s="14" customFormat="1">
      <c r="B565" s="164"/>
      <c r="D565" s="151" t="s">
        <v>172</v>
      </c>
      <c r="E565" s="165" t="s">
        <v>963</v>
      </c>
      <c r="F565" s="166" t="s">
        <v>178</v>
      </c>
      <c r="H565" s="167">
        <v>269.10000000000002</v>
      </c>
      <c r="I565" s="168"/>
      <c r="L565" s="164"/>
      <c r="M565" s="169"/>
      <c r="T565" s="170"/>
      <c r="AT565" s="165" t="s">
        <v>172</v>
      </c>
      <c r="AU565" s="165" t="s">
        <v>96</v>
      </c>
      <c r="AV565" s="14" t="s">
        <v>170</v>
      </c>
      <c r="AW565" s="14" t="s">
        <v>42</v>
      </c>
      <c r="AX565" s="14" t="s">
        <v>94</v>
      </c>
      <c r="AY565" s="165" t="s">
        <v>162</v>
      </c>
    </row>
    <row r="566" spans="2:65" s="1" customFormat="1" ht="16.5" customHeight="1">
      <c r="B566" s="33"/>
      <c r="C566" s="185" t="s">
        <v>964</v>
      </c>
      <c r="D566" s="185" t="s">
        <v>585</v>
      </c>
      <c r="E566" s="186" t="s">
        <v>965</v>
      </c>
      <c r="F566" s="187" t="s">
        <v>966</v>
      </c>
      <c r="G566" s="188" t="s">
        <v>457</v>
      </c>
      <c r="H566" s="189">
        <v>308.10000000000002</v>
      </c>
      <c r="I566" s="190"/>
      <c r="J566" s="191">
        <f>ROUND(I566*H566,2)</f>
        <v>0</v>
      </c>
      <c r="K566" s="187" t="s">
        <v>169</v>
      </c>
      <c r="L566" s="192"/>
      <c r="M566" s="193" t="s">
        <v>1</v>
      </c>
      <c r="N566" s="194" t="s">
        <v>52</v>
      </c>
      <c r="P566" s="146">
        <f>O566*H566</f>
        <v>0</v>
      </c>
      <c r="Q566" s="146">
        <v>2.9999999999999997E-4</v>
      </c>
      <c r="R566" s="146">
        <f>Q566*H566</f>
        <v>9.2429999999999998E-2</v>
      </c>
      <c r="S566" s="146">
        <v>0</v>
      </c>
      <c r="T566" s="147">
        <f>S566*H566</f>
        <v>0</v>
      </c>
      <c r="AR566" s="148" t="s">
        <v>211</v>
      </c>
      <c r="AT566" s="148" t="s">
        <v>585</v>
      </c>
      <c r="AU566" s="148" t="s">
        <v>96</v>
      </c>
      <c r="AY566" s="17" t="s">
        <v>162</v>
      </c>
      <c r="BE566" s="149">
        <f>IF(N566="základní",J566,0)</f>
        <v>0</v>
      </c>
      <c r="BF566" s="149">
        <f>IF(N566="snížená",J566,0)</f>
        <v>0</v>
      </c>
      <c r="BG566" s="149">
        <f>IF(N566="zákl. přenesená",J566,0)</f>
        <v>0</v>
      </c>
      <c r="BH566" s="149">
        <f>IF(N566="sníž. přenesená",J566,0)</f>
        <v>0</v>
      </c>
      <c r="BI566" s="149">
        <f>IF(N566="nulová",J566,0)</f>
        <v>0</v>
      </c>
      <c r="BJ566" s="17" t="s">
        <v>94</v>
      </c>
      <c r="BK566" s="149">
        <f>ROUND(I566*H566,2)</f>
        <v>0</v>
      </c>
      <c r="BL566" s="17" t="s">
        <v>170</v>
      </c>
      <c r="BM566" s="148" t="s">
        <v>967</v>
      </c>
    </row>
    <row r="567" spans="2:65" s="12" customFormat="1">
      <c r="B567" s="150"/>
      <c r="D567" s="151" t="s">
        <v>172</v>
      </c>
      <c r="E567" s="152" t="s">
        <v>1</v>
      </c>
      <c r="F567" s="153" t="s">
        <v>968</v>
      </c>
      <c r="H567" s="152" t="s">
        <v>1</v>
      </c>
      <c r="I567" s="154"/>
      <c r="L567" s="150"/>
      <c r="M567" s="155"/>
      <c r="T567" s="156"/>
      <c r="AT567" s="152" t="s">
        <v>172</v>
      </c>
      <c r="AU567" s="152" t="s">
        <v>96</v>
      </c>
      <c r="AV567" s="12" t="s">
        <v>94</v>
      </c>
      <c r="AW567" s="12" t="s">
        <v>42</v>
      </c>
      <c r="AX567" s="12" t="s">
        <v>87</v>
      </c>
      <c r="AY567" s="152" t="s">
        <v>162</v>
      </c>
    </row>
    <row r="568" spans="2:65" s="12" customFormat="1">
      <c r="B568" s="150"/>
      <c r="D568" s="151" t="s">
        <v>172</v>
      </c>
      <c r="E568" s="152" t="s">
        <v>1</v>
      </c>
      <c r="F568" s="153" t="s">
        <v>969</v>
      </c>
      <c r="H568" s="152" t="s">
        <v>1</v>
      </c>
      <c r="I568" s="154"/>
      <c r="L568" s="150"/>
      <c r="M568" s="155"/>
      <c r="T568" s="156"/>
      <c r="AT568" s="152" t="s">
        <v>172</v>
      </c>
      <c r="AU568" s="152" t="s">
        <v>96</v>
      </c>
      <c r="AV568" s="12" t="s">
        <v>94</v>
      </c>
      <c r="AW568" s="12" t="s">
        <v>42</v>
      </c>
      <c r="AX568" s="12" t="s">
        <v>87</v>
      </c>
      <c r="AY568" s="152" t="s">
        <v>162</v>
      </c>
    </row>
    <row r="569" spans="2:65" s="13" customFormat="1">
      <c r="B569" s="157"/>
      <c r="D569" s="151" t="s">
        <v>172</v>
      </c>
      <c r="E569" s="158" t="s">
        <v>1</v>
      </c>
      <c r="F569" s="159" t="s">
        <v>970</v>
      </c>
      <c r="H569" s="160">
        <v>308.10000000000002</v>
      </c>
      <c r="I569" s="161"/>
      <c r="L569" s="157"/>
      <c r="M569" s="162"/>
      <c r="T569" s="163"/>
      <c r="AT569" s="158" t="s">
        <v>172</v>
      </c>
      <c r="AU569" s="158" t="s">
        <v>96</v>
      </c>
      <c r="AV569" s="13" t="s">
        <v>96</v>
      </c>
      <c r="AW569" s="13" t="s">
        <v>42</v>
      </c>
      <c r="AX569" s="13" t="s">
        <v>87</v>
      </c>
      <c r="AY569" s="158" t="s">
        <v>162</v>
      </c>
    </row>
    <row r="570" spans="2:65" s="14" customFormat="1">
      <c r="B570" s="164"/>
      <c r="D570" s="151" t="s">
        <v>172</v>
      </c>
      <c r="E570" s="165" t="s">
        <v>1</v>
      </c>
      <c r="F570" s="166" t="s">
        <v>178</v>
      </c>
      <c r="H570" s="167">
        <v>308.10000000000002</v>
      </c>
      <c r="I570" s="168"/>
      <c r="L570" s="164"/>
      <c r="M570" s="169"/>
      <c r="T570" s="170"/>
      <c r="AT570" s="165" t="s">
        <v>172</v>
      </c>
      <c r="AU570" s="165" t="s">
        <v>96</v>
      </c>
      <c r="AV570" s="14" t="s">
        <v>170</v>
      </c>
      <c r="AW570" s="14" t="s">
        <v>42</v>
      </c>
      <c r="AX570" s="14" t="s">
        <v>94</v>
      </c>
      <c r="AY570" s="165" t="s">
        <v>162</v>
      </c>
    </row>
    <row r="571" spans="2:65" s="1" customFormat="1" ht="24.2" customHeight="1">
      <c r="B571" s="33"/>
      <c r="C571" s="137" t="s">
        <v>971</v>
      </c>
      <c r="D571" s="137" t="s">
        <v>165</v>
      </c>
      <c r="E571" s="138" t="s">
        <v>972</v>
      </c>
      <c r="F571" s="139" t="s">
        <v>973</v>
      </c>
      <c r="G571" s="140" t="s">
        <v>491</v>
      </c>
      <c r="H571" s="141">
        <v>130</v>
      </c>
      <c r="I571" s="142"/>
      <c r="J571" s="143">
        <f>ROUND(I571*H571,2)</f>
        <v>0</v>
      </c>
      <c r="K571" s="139" t="s">
        <v>169</v>
      </c>
      <c r="L571" s="33"/>
      <c r="M571" s="144" t="s">
        <v>1</v>
      </c>
      <c r="N571" s="145" t="s">
        <v>52</v>
      </c>
      <c r="P571" s="146">
        <f>O571*H571</f>
        <v>0</v>
      </c>
      <c r="Q571" s="146">
        <v>0.20477000000000001</v>
      </c>
      <c r="R571" s="146">
        <f>Q571*H571</f>
        <v>26.620100000000001</v>
      </c>
      <c r="S571" s="146">
        <v>0</v>
      </c>
      <c r="T571" s="147">
        <f>S571*H571</f>
        <v>0</v>
      </c>
      <c r="AR571" s="148" t="s">
        <v>170</v>
      </c>
      <c r="AT571" s="148" t="s">
        <v>165</v>
      </c>
      <c r="AU571" s="148" t="s">
        <v>96</v>
      </c>
      <c r="AY571" s="17" t="s">
        <v>162</v>
      </c>
      <c r="BE571" s="149">
        <f>IF(N571="základní",J571,0)</f>
        <v>0</v>
      </c>
      <c r="BF571" s="149">
        <f>IF(N571="snížená",J571,0)</f>
        <v>0</v>
      </c>
      <c r="BG571" s="149">
        <f>IF(N571="zákl. přenesená",J571,0)</f>
        <v>0</v>
      </c>
      <c r="BH571" s="149">
        <f>IF(N571="sníž. přenesená",J571,0)</f>
        <v>0</v>
      </c>
      <c r="BI571" s="149">
        <f>IF(N571="nulová",J571,0)</f>
        <v>0</v>
      </c>
      <c r="BJ571" s="17" t="s">
        <v>94</v>
      </c>
      <c r="BK571" s="149">
        <f>ROUND(I571*H571,2)</f>
        <v>0</v>
      </c>
      <c r="BL571" s="17" t="s">
        <v>170</v>
      </c>
      <c r="BM571" s="148" t="s">
        <v>974</v>
      </c>
    </row>
    <row r="572" spans="2:65" s="12" customFormat="1">
      <c r="B572" s="150"/>
      <c r="D572" s="151" t="s">
        <v>172</v>
      </c>
      <c r="E572" s="152" t="s">
        <v>1</v>
      </c>
      <c r="F572" s="153" t="s">
        <v>975</v>
      </c>
      <c r="H572" s="152" t="s">
        <v>1</v>
      </c>
      <c r="I572" s="154"/>
      <c r="L572" s="150"/>
      <c r="M572" s="155"/>
      <c r="T572" s="156"/>
      <c r="AT572" s="152" t="s">
        <v>172</v>
      </c>
      <c r="AU572" s="152" t="s">
        <v>96</v>
      </c>
      <c r="AV572" s="12" t="s">
        <v>94</v>
      </c>
      <c r="AW572" s="12" t="s">
        <v>42</v>
      </c>
      <c r="AX572" s="12" t="s">
        <v>87</v>
      </c>
      <c r="AY572" s="152" t="s">
        <v>162</v>
      </c>
    </row>
    <row r="573" spans="2:65" s="13" customFormat="1">
      <c r="B573" s="157"/>
      <c r="D573" s="151" t="s">
        <v>172</v>
      </c>
      <c r="E573" s="158" t="s">
        <v>1</v>
      </c>
      <c r="F573" s="159" t="s">
        <v>976</v>
      </c>
      <c r="H573" s="160">
        <v>130</v>
      </c>
      <c r="I573" s="161"/>
      <c r="L573" s="157"/>
      <c r="M573" s="162"/>
      <c r="T573" s="163"/>
      <c r="AT573" s="158" t="s">
        <v>172</v>
      </c>
      <c r="AU573" s="158" t="s">
        <v>96</v>
      </c>
      <c r="AV573" s="13" t="s">
        <v>96</v>
      </c>
      <c r="AW573" s="13" t="s">
        <v>42</v>
      </c>
      <c r="AX573" s="13" t="s">
        <v>87</v>
      </c>
      <c r="AY573" s="158" t="s">
        <v>162</v>
      </c>
    </row>
    <row r="574" spans="2:65" s="15" customFormat="1">
      <c r="B574" s="171"/>
      <c r="D574" s="151" t="s">
        <v>172</v>
      </c>
      <c r="E574" s="172" t="s">
        <v>347</v>
      </c>
      <c r="F574" s="173" t="s">
        <v>220</v>
      </c>
      <c r="H574" s="174">
        <v>130</v>
      </c>
      <c r="I574" s="175"/>
      <c r="L574" s="171"/>
      <c r="M574" s="176"/>
      <c r="T574" s="177"/>
      <c r="AT574" s="172" t="s">
        <v>172</v>
      </c>
      <c r="AU574" s="172" t="s">
        <v>96</v>
      </c>
      <c r="AV574" s="15" t="s">
        <v>186</v>
      </c>
      <c r="AW574" s="15" t="s">
        <v>42</v>
      </c>
      <c r="AX574" s="15" t="s">
        <v>94</v>
      </c>
      <c r="AY574" s="172" t="s">
        <v>162</v>
      </c>
    </row>
    <row r="575" spans="2:65" s="11" customFormat="1" ht="22.9" customHeight="1">
      <c r="B575" s="125"/>
      <c r="D575" s="126" t="s">
        <v>86</v>
      </c>
      <c r="E575" s="135" t="s">
        <v>170</v>
      </c>
      <c r="F575" s="135" t="s">
        <v>977</v>
      </c>
      <c r="I575" s="128"/>
      <c r="J575" s="136">
        <f>BK575</f>
        <v>0</v>
      </c>
      <c r="L575" s="125"/>
      <c r="M575" s="130"/>
      <c r="P575" s="131">
        <f>SUM(P576:P608)</f>
        <v>0</v>
      </c>
      <c r="R575" s="131">
        <f>SUM(R576:R608)</f>
        <v>35.086147850000003</v>
      </c>
      <c r="T575" s="132">
        <f>SUM(T576:T608)</f>
        <v>0</v>
      </c>
      <c r="AR575" s="126" t="s">
        <v>94</v>
      </c>
      <c r="AT575" s="133" t="s">
        <v>86</v>
      </c>
      <c r="AU575" s="133" t="s">
        <v>94</v>
      </c>
      <c r="AY575" s="126" t="s">
        <v>162</v>
      </c>
      <c r="BK575" s="134">
        <f>SUM(BK576:BK608)</f>
        <v>0</v>
      </c>
    </row>
    <row r="576" spans="2:65" s="1" customFormat="1" ht="16.5" customHeight="1">
      <c r="B576" s="33"/>
      <c r="C576" s="137" t="s">
        <v>978</v>
      </c>
      <c r="D576" s="137" t="s">
        <v>165</v>
      </c>
      <c r="E576" s="138" t="s">
        <v>979</v>
      </c>
      <c r="F576" s="139" t="s">
        <v>980</v>
      </c>
      <c r="G576" s="140" t="s">
        <v>507</v>
      </c>
      <c r="H576" s="141">
        <v>6.16</v>
      </c>
      <c r="I576" s="142"/>
      <c r="J576" s="143">
        <f>ROUND(I576*H576,2)</f>
        <v>0</v>
      </c>
      <c r="K576" s="139" t="s">
        <v>169</v>
      </c>
      <c r="L576" s="33"/>
      <c r="M576" s="144" t="s">
        <v>1</v>
      </c>
      <c r="N576" s="145" t="s">
        <v>52</v>
      </c>
      <c r="P576" s="146">
        <f>O576*H576</f>
        <v>0</v>
      </c>
      <c r="Q576" s="146">
        <v>1.8907700000000001</v>
      </c>
      <c r="R576" s="146">
        <f>Q576*H576</f>
        <v>11.6471432</v>
      </c>
      <c r="S576" s="146">
        <v>0</v>
      </c>
      <c r="T576" s="147">
        <f>S576*H576</f>
        <v>0</v>
      </c>
      <c r="AR576" s="148" t="s">
        <v>170</v>
      </c>
      <c r="AT576" s="148" t="s">
        <v>165</v>
      </c>
      <c r="AU576" s="148" t="s">
        <v>96</v>
      </c>
      <c r="AY576" s="17" t="s">
        <v>162</v>
      </c>
      <c r="BE576" s="149">
        <f>IF(N576="základní",J576,0)</f>
        <v>0</v>
      </c>
      <c r="BF576" s="149">
        <f>IF(N576="snížená",J576,0)</f>
        <v>0</v>
      </c>
      <c r="BG576" s="149">
        <f>IF(N576="zákl. přenesená",J576,0)</f>
        <v>0</v>
      </c>
      <c r="BH576" s="149">
        <f>IF(N576="sníž. přenesená",J576,0)</f>
        <v>0</v>
      </c>
      <c r="BI576" s="149">
        <f>IF(N576="nulová",J576,0)</f>
        <v>0</v>
      </c>
      <c r="BJ576" s="17" t="s">
        <v>94</v>
      </c>
      <c r="BK576" s="149">
        <f>ROUND(I576*H576,2)</f>
        <v>0</v>
      </c>
      <c r="BL576" s="17" t="s">
        <v>170</v>
      </c>
      <c r="BM576" s="148" t="s">
        <v>981</v>
      </c>
    </row>
    <row r="577" spans="2:65" s="12" customFormat="1">
      <c r="B577" s="150"/>
      <c r="D577" s="151" t="s">
        <v>172</v>
      </c>
      <c r="E577" s="152" t="s">
        <v>1</v>
      </c>
      <c r="F577" s="153" t="s">
        <v>982</v>
      </c>
      <c r="H577" s="152" t="s">
        <v>1</v>
      </c>
      <c r="I577" s="154"/>
      <c r="L577" s="150"/>
      <c r="M577" s="155"/>
      <c r="T577" s="156"/>
      <c r="AT577" s="152" t="s">
        <v>172</v>
      </c>
      <c r="AU577" s="152" t="s">
        <v>96</v>
      </c>
      <c r="AV577" s="12" t="s">
        <v>94</v>
      </c>
      <c r="AW577" s="12" t="s">
        <v>42</v>
      </c>
      <c r="AX577" s="12" t="s">
        <v>87</v>
      </c>
      <c r="AY577" s="152" t="s">
        <v>162</v>
      </c>
    </row>
    <row r="578" spans="2:65" s="13" customFormat="1">
      <c r="B578" s="157"/>
      <c r="D578" s="151" t="s">
        <v>172</v>
      </c>
      <c r="E578" s="158" t="s">
        <v>1</v>
      </c>
      <c r="F578" s="159" t="s">
        <v>983</v>
      </c>
      <c r="H578" s="160">
        <v>6.16</v>
      </c>
      <c r="I578" s="161"/>
      <c r="L578" s="157"/>
      <c r="M578" s="162"/>
      <c r="T578" s="163"/>
      <c r="AT578" s="158" t="s">
        <v>172</v>
      </c>
      <c r="AU578" s="158" t="s">
        <v>96</v>
      </c>
      <c r="AV578" s="13" t="s">
        <v>96</v>
      </c>
      <c r="AW578" s="13" t="s">
        <v>42</v>
      </c>
      <c r="AX578" s="13" t="s">
        <v>87</v>
      </c>
      <c r="AY578" s="158" t="s">
        <v>162</v>
      </c>
    </row>
    <row r="579" spans="2:65" s="15" customFormat="1">
      <c r="B579" s="171"/>
      <c r="D579" s="151" t="s">
        <v>172</v>
      </c>
      <c r="E579" s="172" t="s">
        <v>984</v>
      </c>
      <c r="F579" s="173" t="s">
        <v>985</v>
      </c>
      <c r="H579" s="174">
        <v>6.16</v>
      </c>
      <c r="I579" s="175"/>
      <c r="L579" s="171"/>
      <c r="M579" s="176"/>
      <c r="T579" s="177"/>
      <c r="AT579" s="172" t="s">
        <v>172</v>
      </c>
      <c r="AU579" s="172" t="s">
        <v>96</v>
      </c>
      <c r="AV579" s="15" t="s">
        <v>186</v>
      </c>
      <c r="AW579" s="15" t="s">
        <v>42</v>
      </c>
      <c r="AX579" s="15" t="s">
        <v>94</v>
      </c>
      <c r="AY579" s="172" t="s">
        <v>162</v>
      </c>
    </row>
    <row r="580" spans="2:65" s="1" customFormat="1" ht="16.5" customHeight="1">
      <c r="B580" s="33"/>
      <c r="C580" s="137" t="s">
        <v>986</v>
      </c>
      <c r="D580" s="137" t="s">
        <v>165</v>
      </c>
      <c r="E580" s="138" t="s">
        <v>987</v>
      </c>
      <c r="F580" s="139" t="s">
        <v>988</v>
      </c>
      <c r="G580" s="140" t="s">
        <v>507</v>
      </c>
      <c r="H580" s="141">
        <v>8.0449999999999999</v>
      </c>
      <c r="I580" s="142"/>
      <c r="J580" s="143">
        <f>ROUND(I580*H580,2)</f>
        <v>0</v>
      </c>
      <c r="K580" s="139" t="s">
        <v>169</v>
      </c>
      <c r="L580" s="33"/>
      <c r="M580" s="144" t="s">
        <v>1</v>
      </c>
      <c r="N580" s="145" t="s">
        <v>52</v>
      </c>
      <c r="P580" s="146">
        <f>O580*H580</f>
        <v>0</v>
      </c>
      <c r="Q580" s="146">
        <v>1.8907700000000001</v>
      </c>
      <c r="R580" s="146">
        <f>Q580*H580</f>
        <v>15.211244650000001</v>
      </c>
      <c r="S580" s="146">
        <v>0</v>
      </c>
      <c r="T580" s="147">
        <f>S580*H580</f>
        <v>0</v>
      </c>
      <c r="AR580" s="148" t="s">
        <v>170</v>
      </c>
      <c r="AT580" s="148" t="s">
        <v>165</v>
      </c>
      <c r="AU580" s="148" t="s">
        <v>96</v>
      </c>
      <c r="AY580" s="17" t="s">
        <v>162</v>
      </c>
      <c r="BE580" s="149">
        <f>IF(N580="základní",J580,0)</f>
        <v>0</v>
      </c>
      <c r="BF580" s="149">
        <f>IF(N580="snížená",J580,0)</f>
        <v>0</v>
      </c>
      <c r="BG580" s="149">
        <f>IF(N580="zákl. přenesená",J580,0)</f>
        <v>0</v>
      </c>
      <c r="BH580" s="149">
        <f>IF(N580="sníž. přenesená",J580,0)</f>
        <v>0</v>
      </c>
      <c r="BI580" s="149">
        <f>IF(N580="nulová",J580,0)</f>
        <v>0</v>
      </c>
      <c r="BJ580" s="17" t="s">
        <v>94</v>
      </c>
      <c r="BK580" s="149">
        <f>ROUND(I580*H580,2)</f>
        <v>0</v>
      </c>
      <c r="BL580" s="17" t="s">
        <v>170</v>
      </c>
      <c r="BM580" s="148" t="s">
        <v>989</v>
      </c>
    </row>
    <row r="581" spans="2:65" s="12" customFormat="1">
      <c r="B581" s="150"/>
      <c r="D581" s="151" t="s">
        <v>172</v>
      </c>
      <c r="E581" s="152" t="s">
        <v>1</v>
      </c>
      <c r="F581" s="153" t="s">
        <v>990</v>
      </c>
      <c r="H581" s="152" t="s">
        <v>1</v>
      </c>
      <c r="I581" s="154"/>
      <c r="L581" s="150"/>
      <c r="M581" s="155"/>
      <c r="T581" s="156"/>
      <c r="AT581" s="152" t="s">
        <v>172</v>
      </c>
      <c r="AU581" s="152" t="s">
        <v>96</v>
      </c>
      <c r="AV581" s="12" t="s">
        <v>94</v>
      </c>
      <c r="AW581" s="12" t="s">
        <v>42</v>
      </c>
      <c r="AX581" s="12" t="s">
        <v>87</v>
      </c>
      <c r="AY581" s="152" t="s">
        <v>162</v>
      </c>
    </row>
    <row r="582" spans="2:65" s="12" customFormat="1">
      <c r="B582" s="150"/>
      <c r="D582" s="151" t="s">
        <v>172</v>
      </c>
      <c r="E582" s="152" t="s">
        <v>1</v>
      </c>
      <c r="F582" s="153" t="s">
        <v>625</v>
      </c>
      <c r="H582" s="152" t="s">
        <v>1</v>
      </c>
      <c r="I582" s="154"/>
      <c r="L582" s="150"/>
      <c r="M582" s="155"/>
      <c r="T582" s="156"/>
      <c r="AT582" s="152" t="s">
        <v>172</v>
      </c>
      <c r="AU582" s="152" t="s">
        <v>96</v>
      </c>
      <c r="AV582" s="12" t="s">
        <v>94</v>
      </c>
      <c r="AW582" s="12" t="s">
        <v>42</v>
      </c>
      <c r="AX582" s="12" t="s">
        <v>87</v>
      </c>
      <c r="AY582" s="152" t="s">
        <v>162</v>
      </c>
    </row>
    <row r="583" spans="2:65" s="12" customFormat="1">
      <c r="B583" s="150"/>
      <c r="D583" s="151" t="s">
        <v>172</v>
      </c>
      <c r="E583" s="152" t="s">
        <v>1</v>
      </c>
      <c r="F583" s="153" t="s">
        <v>722</v>
      </c>
      <c r="H583" s="152" t="s">
        <v>1</v>
      </c>
      <c r="I583" s="154"/>
      <c r="L583" s="150"/>
      <c r="M583" s="155"/>
      <c r="T583" s="156"/>
      <c r="AT583" s="152" t="s">
        <v>172</v>
      </c>
      <c r="AU583" s="152" t="s">
        <v>96</v>
      </c>
      <c r="AV583" s="12" t="s">
        <v>94</v>
      </c>
      <c r="AW583" s="12" t="s">
        <v>42</v>
      </c>
      <c r="AX583" s="12" t="s">
        <v>87</v>
      </c>
      <c r="AY583" s="152" t="s">
        <v>162</v>
      </c>
    </row>
    <row r="584" spans="2:65" s="12" customFormat="1">
      <c r="B584" s="150"/>
      <c r="D584" s="151" t="s">
        <v>172</v>
      </c>
      <c r="E584" s="152" t="s">
        <v>1</v>
      </c>
      <c r="F584" s="153" t="s">
        <v>647</v>
      </c>
      <c r="H584" s="152" t="s">
        <v>1</v>
      </c>
      <c r="I584" s="154"/>
      <c r="L584" s="150"/>
      <c r="M584" s="155"/>
      <c r="T584" s="156"/>
      <c r="AT584" s="152" t="s">
        <v>172</v>
      </c>
      <c r="AU584" s="152" t="s">
        <v>96</v>
      </c>
      <c r="AV584" s="12" t="s">
        <v>94</v>
      </c>
      <c r="AW584" s="12" t="s">
        <v>42</v>
      </c>
      <c r="AX584" s="12" t="s">
        <v>87</v>
      </c>
      <c r="AY584" s="152" t="s">
        <v>162</v>
      </c>
    </row>
    <row r="585" spans="2:65" s="12" customFormat="1">
      <c r="B585" s="150"/>
      <c r="D585" s="151" t="s">
        <v>172</v>
      </c>
      <c r="E585" s="152" t="s">
        <v>1</v>
      </c>
      <c r="F585" s="153" t="s">
        <v>648</v>
      </c>
      <c r="H585" s="152" t="s">
        <v>1</v>
      </c>
      <c r="I585" s="154"/>
      <c r="L585" s="150"/>
      <c r="M585" s="155"/>
      <c r="T585" s="156"/>
      <c r="AT585" s="152" t="s">
        <v>172</v>
      </c>
      <c r="AU585" s="152" t="s">
        <v>96</v>
      </c>
      <c r="AV585" s="12" t="s">
        <v>94</v>
      </c>
      <c r="AW585" s="12" t="s">
        <v>42</v>
      </c>
      <c r="AX585" s="12" t="s">
        <v>87</v>
      </c>
      <c r="AY585" s="152" t="s">
        <v>162</v>
      </c>
    </row>
    <row r="586" spans="2:65" s="13" customFormat="1">
      <c r="B586" s="157"/>
      <c r="D586" s="151" t="s">
        <v>172</v>
      </c>
      <c r="E586" s="158" t="s">
        <v>1</v>
      </c>
      <c r="F586" s="159" t="s">
        <v>991</v>
      </c>
      <c r="H586" s="160">
        <v>0.311</v>
      </c>
      <c r="I586" s="161"/>
      <c r="L586" s="157"/>
      <c r="M586" s="162"/>
      <c r="T586" s="163"/>
      <c r="AT586" s="158" t="s">
        <v>172</v>
      </c>
      <c r="AU586" s="158" t="s">
        <v>96</v>
      </c>
      <c r="AV586" s="13" t="s">
        <v>96</v>
      </c>
      <c r="AW586" s="13" t="s">
        <v>42</v>
      </c>
      <c r="AX586" s="13" t="s">
        <v>87</v>
      </c>
      <c r="AY586" s="158" t="s">
        <v>162</v>
      </c>
    </row>
    <row r="587" spans="2:65" s="13" customFormat="1">
      <c r="B587" s="157"/>
      <c r="D587" s="151" t="s">
        <v>172</v>
      </c>
      <c r="E587" s="158" t="s">
        <v>1</v>
      </c>
      <c r="F587" s="159" t="s">
        <v>992</v>
      </c>
      <c r="H587" s="160">
        <v>0.67500000000000004</v>
      </c>
      <c r="I587" s="161"/>
      <c r="L587" s="157"/>
      <c r="M587" s="162"/>
      <c r="T587" s="163"/>
      <c r="AT587" s="158" t="s">
        <v>172</v>
      </c>
      <c r="AU587" s="158" t="s">
        <v>96</v>
      </c>
      <c r="AV587" s="13" t="s">
        <v>96</v>
      </c>
      <c r="AW587" s="13" t="s">
        <v>42</v>
      </c>
      <c r="AX587" s="13" t="s">
        <v>87</v>
      </c>
      <c r="AY587" s="158" t="s">
        <v>162</v>
      </c>
    </row>
    <row r="588" spans="2:65" s="13" customFormat="1">
      <c r="B588" s="157"/>
      <c r="D588" s="151" t="s">
        <v>172</v>
      </c>
      <c r="E588" s="158" t="s">
        <v>1</v>
      </c>
      <c r="F588" s="159" t="s">
        <v>993</v>
      </c>
      <c r="H588" s="160">
        <v>0.18</v>
      </c>
      <c r="I588" s="161"/>
      <c r="L588" s="157"/>
      <c r="M588" s="162"/>
      <c r="T588" s="163"/>
      <c r="AT588" s="158" t="s">
        <v>172</v>
      </c>
      <c r="AU588" s="158" t="s">
        <v>96</v>
      </c>
      <c r="AV588" s="13" t="s">
        <v>96</v>
      </c>
      <c r="AW588" s="13" t="s">
        <v>42</v>
      </c>
      <c r="AX588" s="13" t="s">
        <v>87</v>
      </c>
      <c r="AY588" s="158" t="s">
        <v>162</v>
      </c>
    </row>
    <row r="589" spans="2:65" s="12" customFormat="1">
      <c r="B589" s="150"/>
      <c r="D589" s="151" t="s">
        <v>172</v>
      </c>
      <c r="E589" s="152" t="s">
        <v>1</v>
      </c>
      <c r="F589" s="153" t="s">
        <v>727</v>
      </c>
      <c r="H589" s="152" t="s">
        <v>1</v>
      </c>
      <c r="I589" s="154"/>
      <c r="L589" s="150"/>
      <c r="M589" s="155"/>
      <c r="T589" s="156"/>
      <c r="AT589" s="152" t="s">
        <v>172</v>
      </c>
      <c r="AU589" s="152" t="s">
        <v>96</v>
      </c>
      <c r="AV589" s="12" t="s">
        <v>94</v>
      </c>
      <c r="AW589" s="12" t="s">
        <v>42</v>
      </c>
      <c r="AX589" s="12" t="s">
        <v>87</v>
      </c>
      <c r="AY589" s="152" t="s">
        <v>162</v>
      </c>
    </row>
    <row r="590" spans="2:65" s="13" customFormat="1">
      <c r="B590" s="157"/>
      <c r="D590" s="151" t="s">
        <v>172</v>
      </c>
      <c r="E590" s="158" t="s">
        <v>1</v>
      </c>
      <c r="F590" s="159" t="s">
        <v>994</v>
      </c>
      <c r="H590" s="160">
        <v>0.86399999999999999</v>
      </c>
      <c r="I590" s="161"/>
      <c r="L590" s="157"/>
      <c r="M590" s="162"/>
      <c r="T590" s="163"/>
      <c r="AT590" s="158" t="s">
        <v>172</v>
      </c>
      <c r="AU590" s="158" t="s">
        <v>96</v>
      </c>
      <c r="AV590" s="13" t="s">
        <v>96</v>
      </c>
      <c r="AW590" s="13" t="s">
        <v>42</v>
      </c>
      <c r="AX590" s="13" t="s">
        <v>87</v>
      </c>
      <c r="AY590" s="158" t="s">
        <v>162</v>
      </c>
    </row>
    <row r="591" spans="2:65" s="12" customFormat="1">
      <c r="B591" s="150"/>
      <c r="D591" s="151" t="s">
        <v>172</v>
      </c>
      <c r="E591" s="152" t="s">
        <v>1</v>
      </c>
      <c r="F591" s="153" t="s">
        <v>654</v>
      </c>
      <c r="H591" s="152" t="s">
        <v>1</v>
      </c>
      <c r="I591" s="154"/>
      <c r="L591" s="150"/>
      <c r="M591" s="155"/>
      <c r="T591" s="156"/>
      <c r="AT591" s="152" t="s">
        <v>172</v>
      </c>
      <c r="AU591" s="152" t="s">
        <v>96</v>
      </c>
      <c r="AV591" s="12" t="s">
        <v>94</v>
      </c>
      <c r="AW591" s="12" t="s">
        <v>42</v>
      </c>
      <c r="AX591" s="12" t="s">
        <v>87</v>
      </c>
      <c r="AY591" s="152" t="s">
        <v>162</v>
      </c>
    </row>
    <row r="592" spans="2:65" s="12" customFormat="1">
      <c r="B592" s="150"/>
      <c r="D592" s="151" t="s">
        <v>172</v>
      </c>
      <c r="E592" s="152" t="s">
        <v>1</v>
      </c>
      <c r="F592" s="153" t="s">
        <v>729</v>
      </c>
      <c r="H592" s="152" t="s">
        <v>1</v>
      </c>
      <c r="I592" s="154"/>
      <c r="L592" s="150"/>
      <c r="M592" s="155"/>
      <c r="T592" s="156"/>
      <c r="AT592" s="152" t="s">
        <v>172</v>
      </c>
      <c r="AU592" s="152" t="s">
        <v>96</v>
      </c>
      <c r="AV592" s="12" t="s">
        <v>94</v>
      </c>
      <c r="AW592" s="12" t="s">
        <v>42</v>
      </c>
      <c r="AX592" s="12" t="s">
        <v>87</v>
      </c>
      <c r="AY592" s="152" t="s">
        <v>162</v>
      </c>
    </row>
    <row r="593" spans="2:65" s="13" customFormat="1">
      <c r="B593" s="157"/>
      <c r="D593" s="151" t="s">
        <v>172</v>
      </c>
      <c r="E593" s="158" t="s">
        <v>1</v>
      </c>
      <c r="F593" s="159" t="s">
        <v>995</v>
      </c>
      <c r="H593" s="160">
        <v>5.25</v>
      </c>
      <c r="I593" s="161"/>
      <c r="L593" s="157"/>
      <c r="M593" s="162"/>
      <c r="T593" s="163"/>
      <c r="AT593" s="158" t="s">
        <v>172</v>
      </c>
      <c r="AU593" s="158" t="s">
        <v>96</v>
      </c>
      <c r="AV593" s="13" t="s">
        <v>96</v>
      </c>
      <c r="AW593" s="13" t="s">
        <v>42</v>
      </c>
      <c r="AX593" s="13" t="s">
        <v>87</v>
      </c>
      <c r="AY593" s="158" t="s">
        <v>162</v>
      </c>
    </row>
    <row r="594" spans="2:65" s="13" customFormat="1">
      <c r="B594" s="157"/>
      <c r="D594" s="151" t="s">
        <v>172</v>
      </c>
      <c r="E594" s="158" t="s">
        <v>1</v>
      </c>
      <c r="F594" s="159" t="s">
        <v>992</v>
      </c>
      <c r="H594" s="160">
        <v>0.67500000000000004</v>
      </c>
      <c r="I594" s="161"/>
      <c r="L594" s="157"/>
      <c r="M594" s="162"/>
      <c r="T594" s="163"/>
      <c r="AT594" s="158" t="s">
        <v>172</v>
      </c>
      <c r="AU594" s="158" t="s">
        <v>96</v>
      </c>
      <c r="AV594" s="13" t="s">
        <v>96</v>
      </c>
      <c r="AW594" s="13" t="s">
        <v>42</v>
      </c>
      <c r="AX594" s="13" t="s">
        <v>87</v>
      </c>
      <c r="AY594" s="158" t="s">
        <v>162</v>
      </c>
    </row>
    <row r="595" spans="2:65" s="13" customFormat="1">
      <c r="B595" s="157"/>
      <c r="D595" s="151" t="s">
        <v>172</v>
      </c>
      <c r="E595" s="158" t="s">
        <v>1</v>
      </c>
      <c r="F595" s="159" t="s">
        <v>996</v>
      </c>
      <c r="H595" s="160">
        <v>0.09</v>
      </c>
      <c r="I595" s="161"/>
      <c r="L595" s="157"/>
      <c r="M595" s="162"/>
      <c r="T595" s="163"/>
      <c r="AT595" s="158" t="s">
        <v>172</v>
      </c>
      <c r="AU595" s="158" t="s">
        <v>96</v>
      </c>
      <c r="AV595" s="13" t="s">
        <v>96</v>
      </c>
      <c r="AW595" s="13" t="s">
        <v>42</v>
      </c>
      <c r="AX595" s="13" t="s">
        <v>87</v>
      </c>
      <c r="AY595" s="158" t="s">
        <v>162</v>
      </c>
    </row>
    <row r="596" spans="2:65" s="14" customFormat="1">
      <c r="B596" s="164"/>
      <c r="D596" s="151" t="s">
        <v>172</v>
      </c>
      <c r="E596" s="165" t="s">
        <v>355</v>
      </c>
      <c r="F596" s="166" t="s">
        <v>178</v>
      </c>
      <c r="H596" s="167">
        <v>8.0449999999999999</v>
      </c>
      <c r="I596" s="168"/>
      <c r="L596" s="164"/>
      <c r="M596" s="169"/>
      <c r="T596" s="170"/>
      <c r="AT596" s="165" t="s">
        <v>172</v>
      </c>
      <c r="AU596" s="165" t="s">
        <v>96</v>
      </c>
      <c r="AV596" s="14" t="s">
        <v>170</v>
      </c>
      <c r="AW596" s="14" t="s">
        <v>42</v>
      </c>
      <c r="AX596" s="14" t="s">
        <v>94</v>
      </c>
      <c r="AY596" s="165" t="s">
        <v>162</v>
      </c>
    </row>
    <row r="597" spans="2:65" s="1" customFormat="1" ht="21.75" customHeight="1">
      <c r="B597" s="33"/>
      <c r="C597" s="137" t="s">
        <v>997</v>
      </c>
      <c r="D597" s="137" t="s">
        <v>165</v>
      </c>
      <c r="E597" s="138" t="s">
        <v>998</v>
      </c>
      <c r="F597" s="139" t="s">
        <v>999</v>
      </c>
      <c r="G597" s="140" t="s">
        <v>457</v>
      </c>
      <c r="H597" s="141">
        <v>344</v>
      </c>
      <c r="I597" s="142"/>
      <c r="J597" s="143">
        <f>ROUND(I597*H597,2)</f>
        <v>0</v>
      </c>
      <c r="K597" s="139" t="s">
        <v>209</v>
      </c>
      <c r="L597" s="33"/>
      <c r="M597" s="144" t="s">
        <v>1</v>
      </c>
      <c r="N597" s="145" t="s">
        <v>52</v>
      </c>
      <c r="P597" s="146">
        <f>O597*H597</f>
        <v>0</v>
      </c>
      <c r="Q597" s="146">
        <v>2.1000000000000001E-2</v>
      </c>
      <c r="R597" s="146">
        <f>Q597*H597</f>
        <v>7.2240000000000002</v>
      </c>
      <c r="S597" s="146">
        <v>0</v>
      </c>
      <c r="T597" s="147">
        <f>S597*H597</f>
        <v>0</v>
      </c>
      <c r="AR597" s="148" t="s">
        <v>170</v>
      </c>
      <c r="AT597" s="148" t="s">
        <v>165</v>
      </c>
      <c r="AU597" s="148" t="s">
        <v>96</v>
      </c>
      <c r="AY597" s="17" t="s">
        <v>162</v>
      </c>
      <c r="BE597" s="149">
        <f>IF(N597="základní",J597,0)</f>
        <v>0</v>
      </c>
      <c r="BF597" s="149">
        <f>IF(N597="snížená",J597,0)</f>
        <v>0</v>
      </c>
      <c r="BG597" s="149">
        <f>IF(N597="zákl. přenesená",J597,0)</f>
        <v>0</v>
      </c>
      <c r="BH597" s="149">
        <f>IF(N597="sníž. přenesená",J597,0)</f>
        <v>0</v>
      </c>
      <c r="BI597" s="149">
        <f>IF(N597="nulová",J597,0)</f>
        <v>0</v>
      </c>
      <c r="BJ597" s="17" t="s">
        <v>94</v>
      </c>
      <c r="BK597" s="149">
        <f>ROUND(I597*H597,2)</f>
        <v>0</v>
      </c>
      <c r="BL597" s="17" t="s">
        <v>170</v>
      </c>
      <c r="BM597" s="148" t="s">
        <v>1000</v>
      </c>
    </row>
    <row r="598" spans="2:65" s="12" customFormat="1">
      <c r="B598" s="150"/>
      <c r="D598" s="151" t="s">
        <v>172</v>
      </c>
      <c r="E598" s="152" t="s">
        <v>1</v>
      </c>
      <c r="F598" s="153" t="s">
        <v>1001</v>
      </c>
      <c r="H598" s="152" t="s">
        <v>1</v>
      </c>
      <c r="I598" s="154"/>
      <c r="L598" s="150"/>
      <c r="M598" s="155"/>
      <c r="T598" s="156"/>
      <c r="AT598" s="152" t="s">
        <v>172</v>
      </c>
      <c r="AU598" s="152" t="s">
        <v>96</v>
      </c>
      <c r="AV598" s="12" t="s">
        <v>94</v>
      </c>
      <c r="AW598" s="12" t="s">
        <v>42</v>
      </c>
      <c r="AX598" s="12" t="s">
        <v>87</v>
      </c>
      <c r="AY598" s="152" t="s">
        <v>162</v>
      </c>
    </row>
    <row r="599" spans="2:65" s="12" customFormat="1">
      <c r="B599" s="150"/>
      <c r="D599" s="151" t="s">
        <v>172</v>
      </c>
      <c r="E599" s="152" t="s">
        <v>1</v>
      </c>
      <c r="F599" s="153" t="s">
        <v>1002</v>
      </c>
      <c r="H599" s="152" t="s">
        <v>1</v>
      </c>
      <c r="I599" s="154"/>
      <c r="L599" s="150"/>
      <c r="M599" s="155"/>
      <c r="T599" s="156"/>
      <c r="AT599" s="152" t="s">
        <v>172</v>
      </c>
      <c r="AU599" s="152" t="s">
        <v>96</v>
      </c>
      <c r="AV599" s="12" t="s">
        <v>94</v>
      </c>
      <c r="AW599" s="12" t="s">
        <v>42</v>
      </c>
      <c r="AX599" s="12" t="s">
        <v>87</v>
      </c>
      <c r="AY599" s="152" t="s">
        <v>162</v>
      </c>
    </row>
    <row r="600" spans="2:65" s="15" customFormat="1">
      <c r="B600" s="171"/>
      <c r="D600" s="151" t="s">
        <v>172</v>
      </c>
      <c r="E600" s="172" t="s">
        <v>1</v>
      </c>
      <c r="F600" s="173" t="s">
        <v>220</v>
      </c>
      <c r="H600" s="174">
        <v>0</v>
      </c>
      <c r="I600" s="175"/>
      <c r="L600" s="171"/>
      <c r="M600" s="176"/>
      <c r="T600" s="177"/>
      <c r="AT600" s="172" t="s">
        <v>172</v>
      </c>
      <c r="AU600" s="172" t="s">
        <v>96</v>
      </c>
      <c r="AV600" s="15" t="s">
        <v>186</v>
      </c>
      <c r="AW600" s="15" t="s">
        <v>42</v>
      </c>
      <c r="AX600" s="15" t="s">
        <v>87</v>
      </c>
      <c r="AY600" s="172" t="s">
        <v>162</v>
      </c>
    </row>
    <row r="601" spans="2:65" s="12" customFormat="1">
      <c r="B601" s="150"/>
      <c r="D601" s="151" t="s">
        <v>172</v>
      </c>
      <c r="E601" s="152" t="s">
        <v>1</v>
      </c>
      <c r="F601" s="153" t="s">
        <v>1003</v>
      </c>
      <c r="H601" s="152" t="s">
        <v>1</v>
      </c>
      <c r="I601" s="154"/>
      <c r="L601" s="150"/>
      <c r="M601" s="155"/>
      <c r="T601" s="156"/>
      <c r="AT601" s="152" t="s">
        <v>172</v>
      </c>
      <c r="AU601" s="152" t="s">
        <v>96</v>
      </c>
      <c r="AV601" s="12" t="s">
        <v>94</v>
      </c>
      <c r="AW601" s="12" t="s">
        <v>42</v>
      </c>
      <c r="AX601" s="12" t="s">
        <v>87</v>
      </c>
      <c r="AY601" s="152" t="s">
        <v>162</v>
      </c>
    </row>
    <row r="602" spans="2:65" s="13" customFormat="1">
      <c r="B602" s="157"/>
      <c r="D602" s="151" t="s">
        <v>172</v>
      </c>
      <c r="E602" s="158" t="s">
        <v>1</v>
      </c>
      <c r="F602" s="159" t="s">
        <v>1004</v>
      </c>
      <c r="H602" s="160">
        <v>344</v>
      </c>
      <c r="I602" s="161"/>
      <c r="L602" s="157"/>
      <c r="M602" s="162"/>
      <c r="T602" s="163"/>
      <c r="AT602" s="158" t="s">
        <v>172</v>
      </c>
      <c r="AU602" s="158" t="s">
        <v>96</v>
      </c>
      <c r="AV602" s="13" t="s">
        <v>96</v>
      </c>
      <c r="AW602" s="13" t="s">
        <v>42</v>
      </c>
      <c r="AX602" s="13" t="s">
        <v>87</v>
      </c>
      <c r="AY602" s="158" t="s">
        <v>162</v>
      </c>
    </row>
    <row r="603" spans="2:65" s="14" customFormat="1">
      <c r="B603" s="164"/>
      <c r="D603" s="151" t="s">
        <v>172</v>
      </c>
      <c r="E603" s="165" t="s">
        <v>1</v>
      </c>
      <c r="F603" s="166" t="s">
        <v>178</v>
      </c>
      <c r="H603" s="167">
        <v>344</v>
      </c>
      <c r="I603" s="168"/>
      <c r="L603" s="164"/>
      <c r="M603" s="169"/>
      <c r="T603" s="170"/>
      <c r="AT603" s="165" t="s">
        <v>172</v>
      </c>
      <c r="AU603" s="165" t="s">
        <v>96</v>
      </c>
      <c r="AV603" s="14" t="s">
        <v>170</v>
      </c>
      <c r="AW603" s="14" t="s">
        <v>42</v>
      </c>
      <c r="AX603" s="14" t="s">
        <v>94</v>
      </c>
      <c r="AY603" s="165" t="s">
        <v>162</v>
      </c>
    </row>
    <row r="604" spans="2:65" s="1" customFormat="1" ht="16.5" customHeight="1">
      <c r="B604" s="33"/>
      <c r="C604" s="137" t="s">
        <v>1005</v>
      </c>
      <c r="D604" s="137" t="s">
        <v>165</v>
      </c>
      <c r="E604" s="138" t="s">
        <v>1006</v>
      </c>
      <c r="F604" s="139" t="s">
        <v>1007</v>
      </c>
      <c r="G604" s="140" t="s">
        <v>168</v>
      </c>
      <c r="H604" s="141">
        <v>4</v>
      </c>
      <c r="I604" s="142"/>
      <c r="J604" s="143">
        <f>ROUND(I604*H604,2)</f>
        <v>0</v>
      </c>
      <c r="K604" s="139" t="s">
        <v>169</v>
      </c>
      <c r="L604" s="33"/>
      <c r="M604" s="144" t="s">
        <v>1</v>
      </c>
      <c r="N604" s="145" t="s">
        <v>52</v>
      </c>
      <c r="P604" s="146">
        <f>O604*H604</f>
        <v>0</v>
      </c>
      <c r="Q604" s="146">
        <v>0.22394</v>
      </c>
      <c r="R604" s="146">
        <f>Q604*H604</f>
        <v>0.89576</v>
      </c>
      <c r="S604" s="146">
        <v>0</v>
      </c>
      <c r="T604" s="147">
        <f>S604*H604</f>
        <v>0</v>
      </c>
      <c r="AR604" s="148" t="s">
        <v>170</v>
      </c>
      <c r="AT604" s="148" t="s">
        <v>165</v>
      </c>
      <c r="AU604" s="148" t="s">
        <v>96</v>
      </c>
      <c r="AY604" s="17" t="s">
        <v>162</v>
      </c>
      <c r="BE604" s="149">
        <f>IF(N604="základní",J604,0)</f>
        <v>0</v>
      </c>
      <c r="BF604" s="149">
        <f>IF(N604="snížená",J604,0)</f>
        <v>0</v>
      </c>
      <c r="BG604" s="149">
        <f>IF(N604="zákl. přenesená",J604,0)</f>
        <v>0</v>
      </c>
      <c r="BH604" s="149">
        <f>IF(N604="sníž. přenesená",J604,0)</f>
        <v>0</v>
      </c>
      <c r="BI604" s="149">
        <f>IF(N604="nulová",J604,0)</f>
        <v>0</v>
      </c>
      <c r="BJ604" s="17" t="s">
        <v>94</v>
      </c>
      <c r="BK604" s="149">
        <f>ROUND(I604*H604,2)</f>
        <v>0</v>
      </c>
      <c r="BL604" s="17" t="s">
        <v>170</v>
      </c>
      <c r="BM604" s="148" t="s">
        <v>1008</v>
      </c>
    </row>
    <row r="605" spans="2:65" s="12" customFormat="1">
      <c r="B605" s="150"/>
      <c r="D605" s="151" t="s">
        <v>172</v>
      </c>
      <c r="E605" s="152" t="s">
        <v>1</v>
      </c>
      <c r="F605" s="153" t="s">
        <v>1009</v>
      </c>
      <c r="H605" s="152" t="s">
        <v>1</v>
      </c>
      <c r="I605" s="154"/>
      <c r="L605" s="150"/>
      <c r="M605" s="155"/>
      <c r="T605" s="156"/>
      <c r="AT605" s="152" t="s">
        <v>172</v>
      </c>
      <c r="AU605" s="152" t="s">
        <v>96</v>
      </c>
      <c r="AV605" s="12" t="s">
        <v>94</v>
      </c>
      <c r="AW605" s="12" t="s">
        <v>42</v>
      </c>
      <c r="AX605" s="12" t="s">
        <v>87</v>
      </c>
      <c r="AY605" s="152" t="s">
        <v>162</v>
      </c>
    </row>
    <row r="606" spans="2:65" s="13" customFormat="1">
      <c r="B606" s="157"/>
      <c r="D606" s="151" t="s">
        <v>172</v>
      </c>
      <c r="E606" s="158" t="s">
        <v>1</v>
      </c>
      <c r="F606" s="159" t="s">
        <v>431</v>
      </c>
      <c r="H606" s="160">
        <v>4</v>
      </c>
      <c r="I606" s="161"/>
      <c r="L606" s="157"/>
      <c r="M606" s="162"/>
      <c r="T606" s="163"/>
      <c r="AT606" s="158" t="s">
        <v>172</v>
      </c>
      <c r="AU606" s="158" t="s">
        <v>96</v>
      </c>
      <c r="AV606" s="13" t="s">
        <v>96</v>
      </c>
      <c r="AW606" s="13" t="s">
        <v>42</v>
      </c>
      <c r="AX606" s="13" t="s">
        <v>94</v>
      </c>
      <c r="AY606" s="158" t="s">
        <v>162</v>
      </c>
    </row>
    <row r="607" spans="2:65" s="1" customFormat="1" ht="16.5" customHeight="1">
      <c r="B607" s="33"/>
      <c r="C607" s="185" t="s">
        <v>1010</v>
      </c>
      <c r="D607" s="185" t="s">
        <v>585</v>
      </c>
      <c r="E607" s="186" t="s">
        <v>1011</v>
      </c>
      <c r="F607" s="187" t="s">
        <v>1012</v>
      </c>
      <c r="G607" s="188" t="s">
        <v>168</v>
      </c>
      <c r="H607" s="189">
        <v>4</v>
      </c>
      <c r="I607" s="190"/>
      <c r="J607" s="191">
        <f>ROUND(I607*H607,2)</f>
        <v>0</v>
      </c>
      <c r="K607" s="187" t="s">
        <v>169</v>
      </c>
      <c r="L607" s="192"/>
      <c r="M607" s="193" t="s">
        <v>1</v>
      </c>
      <c r="N607" s="194" t="s">
        <v>52</v>
      </c>
      <c r="P607" s="146">
        <f>O607*H607</f>
        <v>0</v>
      </c>
      <c r="Q607" s="146">
        <v>2.7E-2</v>
      </c>
      <c r="R607" s="146">
        <f>Q607*H607</f>
        <v>0.108</v>
      </c>
      <c r="S607" s="146">
        <v>0</v>
      </c>
      <c r="T607" s="147">
        <f>S607*H607</f>
        <v>0</v>
      </c>
      <c r="AR607" s="148" t="s">
        <v>211</v>
      </c>
      <c r="AT607" s="148" t="s">
        <v>585</v>
      </c>
      <c r="AU607" s="148" t="s">
        <v>96</v>
      </c>
      <c r="AY607" s="17" t="s">
        <v>162</v>
      </c>
      <c r="BE607" s="149">
        <f>IF(N607="základní",J607,0)</f>
        <v>0</v>
      </c>
      <c r="BF607" s="149">
        <f>IF(N607="snížená",J607,0)</f>
        <v>0</v>
      </c>
      <c r="BG607" s="149">
        <f>IF(N607="zákl. přenesená",J607,0)</f>
        <v>0</v>
      </c>
      <c r="BH607" s="149">
        <f>IF(N607="sníž. přenesená",J607,0)</f>
        <v>0</v>
      </c>
      <c r="BI607" s="149">
        <f>IF(N607="nulová",J607,0)</f>
        <v>0</v>
      </c>
      <c r="BJ607" s="17" t="s">
        <v>94</v>
      </c>
      <c r="BK607" s="149">
        <f>ROUND(I607*H607,2)</f>
        <v>0</v>
      </c>
      <c r="BL607" s="17" t="s">
        <v>170</v>
      </c>
      <c r="BM607" s="148" t="s">
        <v>1013</v>
      </c>
    </row>
    <row r="608" spans="2:65" s="13" customFormat="1">
      <c r="B608" s="157"/>
      <c r="D608" s="151" t="s">
        <v>172</v>
      </c>
      <c r="E608" s="158" t="s">
        <v>1</v>
      </c>
      <c r="F608" s="159" t="s">
        <v>431</v>
      </c>
      <c r="H608" s="160">
        <v>4</v>
      </c>
      <c r="I608" s="161"/>
      <c r="L608" s="157"/>
      <c r="M608" s="162"/>
      <c r="T608" s="163"/>
      <c r="AT608" s="158" t="s">
        <v>172</v>
      </c>
      <c r="AU608" s="158" t="s">
        <v>96</v>
      </c>
      <c r="AV608" s="13" t="s">
        <v>96</v>
      </c>
      <c r="AW608" s="13" t="s">
        <v>42</v>
      </c>
      <c r="AX608" s="13" t="s">
        <v>94</v>
      </c>
      <c r="AY608" s="158" t="s">
        <v>162</v>
      </c>
    </row>
    <row r="609" spans="2:65" s="11" customFormat="1" ht="22.9" customHeight="1">
      <c r="B609" s="125"/>
      <c r="D609" s="126" t="s">
        <v>86</v>
      </c>
      <c r="E609" s="135" t="s">
        <v>196</v>
      </c>
      <c r="F609" s="135" t="s">
        <v>1014</v>
      </c>
      <c r="I609" s="128"/>
      <c r="J609" s="136">
        <f>BK609</f>
        <v>0</v>
      </c>
      <c r="L609" s="125"/>
      <c r="M609" s="130"/>
      <c r="P609" s="131">
        <f>SUM(P610:P639)</f>
        <v>0</v>
      </c>
      <c r="R609" s="131">
        <f>SUM(R610:R639)</f>
        <v>154.26921999999999</v>
      </c>
      <c r="T609" s="132">
        <f>SUM(T610:T639)</f>
        <v>0</v>
      </c>
      <c r="AR609" s="126" t="s">
        <v>94</v>
      </c>
      <c r="AT609" s="133" t="s">
        <v>86</v>
      </c>
      <c r="AU609" s="133" t="s">
        <v>94</v>
      </c>
      <c r="AY609" s="126" t="s">
        <v>162</v>
      </c>
      <c r="BK609" s="134">
        <f>SUM(BK610:BK639)</f>
        <v>0</v>
      </c>
    </row>
    <row r="610" spans="2:65" s="1" customFormat="1" ht="16.5" customHeight="1">
      <c r="B610" s="33"/>
      <c r="C610" s="137" t="s">
        <v>1015</v>
      </c>
      <c r="D610" s="137" t="s">
        <v>165</v>
      </c>
      <c r="E610" s="138" t="s">
        <v>1016</v>
      </c>
      <c r="F610" s="139" t="s">
        <v>1017</v>
      </c>
      <c r="G610" s="140" t="s">
        <v>457</v>
      </c>
      <c r="H610" s="141">
        <v>295</v>
      </c>
      <c r="I610" s="142"/>
      <c r="J610" s="143">
        <f>ROUND(I610*H610,2)</f>
        <v>0</v>
      </c>
      <c r="K610" s="139" t="s">
        <v>209</v>
      </c>
      <c r="L610" s="33"/>
      <c r="M610" s="144" t="s">
        <v>1</v>
      </c>
      <c r="N610" s="145" t="s">
        <v>52</v>
      </c>
      <c r="P610" s="146">
        <f>O610*H610</f>
        <v>0</v>
      </c>
      <c r="Q610" s="146">
        <v>0</v>
      </c>
      <c r="R610" s="146">
        <f>Q610*H610</f>
        <v>0</v>
      </c>
      <c r="S610" s="146">
        <v>0</v>
      </c>
      <c r="T610" s="147">
        <f>S610*H610</f>
        <v>0</v>
      </c>
      <c r="AR610" s="148" t="s">
        <v>170</v>
      </c>
      <c r="AT610" s="148" t="s">
        <v>165</v>
      </c>
      <c r="AU610" s="148" t="s">
        <v>96</v>
      </c>
      <c r="AY610" s="17" t="s">
        <v>162</v>
      </c>
      <c r="BE610" s="149">
        <f>IF(N610="základní",J610,0)</f>
        <v>0</v>
      </c>
      <c r="BF610" s="149">
        <f>IF(N610="snížená",J610,0)</f>
        <v>0</v>
      </c>
      <c r="BG610" s="149">
        <f>IF(N610="zákl. přenesená",J610,0)</f>
        <v>0</v>
      </c>
      <c r="BH610" s="149">
        <f>IF(N610="sníž. přenesená",J610,0)</f>
        <v>0</v>
      </c>
      <c r="BI610" s="149">
        <f>IF(N610="nulová",J610,0)</f>
        <v>0</v>
      </c>
      <c r="BJ610" s="17" t="s">
        <v>94</v>
      </c>
      <c r="BK610" s="149">
        <f>ROUND(I610*H610,2)</f>
        <v>0</v>
      </c>
      <c r="BL610" s="17" t="s">
        <v>170</v>
      </c>
      <c r="BM610" s="148" t="s">
        <v>1018</v>
      </c>
    </row>
    <row r="611" spans="2:65" s="12" customFormat="1">
      <c r="B611" s="150"/>
      <c r="D611" s="151" t="s">
        <v>172</v>
      </c>
      <c r="E611" s="152" t="s">
        <v>1</v>
      </c>
      <c r="F611" s="153" t="s">
        <v>1019</v>
      </c>
      <c r="H611" s="152" t="s">
        <v>1</v>
      </c>
      <c r="I611" s="154"/>
      <c r="L611" s="150"/>
      <c r="M611" s="155"/>
      <c r="T611" s="156"/>
      <c r="AT611" s="152" t="s">
        <v>172</v>
      </c>
      <c r="AU611" s="152" t="s">
        <v>96</v>
      </c>
      <c r="AV611" s="12" t="s">
        <v>94</v>
      </c>
      <c r="AW611" s="12" t="s">
        <v>42</v>
      </c>
      <c r="AX611" s="12" t="s">
        <v>87</v>
      </c>
      <c r="AY611" s="152" t="s">
        <v>162</v>
      </c>
    </row>
    <row r="612" spans="2:65" s="13" customFormat="1">
      <c r="B612" s="157"/>
      <c r="D612" s="151" t="s">
        <v>172</v>
      </c>
      <c r="E612" s="158" t="s">
        <v>1</v>
      </c>
      <c r="F612" s="159" t="s">
        <v>1020</v>
      </c>
      <c r="H612" s="160">
        <v>295</v>
      </c>
      <c r="I612" s="161"/>
      <c r="L612" s="157"/>
      <c r="M612" s="162"/>
      <c r="T612" s="163"/>
      <c r="AT612" s="158" t="s">
        <v>172</v>
      </c>
      <c r="AU612" s="158" t="s">
        <v>96</v>
      </c>
      <c r="AV612" s="13" t="s">
        <v>96</v>
      </c>
      <c r="AW612" s="13" t="s">
        <v>42</v>
      </c>
      <c r="AX612" s="13" t="s">
        <v>87</v>
      </c>
      <c r="AY612" s="158" t="s">
        <v>162</v>
      </c>
    </row>
    <row r="613" spans="2:65" s="14" customFormat="1">
      <c r="B613" s="164"/>
      <c r="D613" s="151" t="s">
        <v>172</v>
      </c>
      <c r="E613" s="165" t="s">
        <v>1</v>
      </c>
      <c r="F613" s="166" t="s">
        <v>178</v>
      </c>
      <c r="H613" s="167">
        <v>295</v>
      </c>
      <c r="I613" s="168"/>
      <c r="L613" s="164"/>
      <c r="M613" s="169"/>
      <c r="T613" s="170"/>
      <c r="AT613" s="165" t="s">
        <v>172</v>
      </c>
      <c r="AU613" s="165" t="s">
        <v>96</v>
      </c>
      <c r="AV613" s="14" t="s">
        <v>170</v>
      </c>
      <c r="AW613" s="14" t="s">
        <v>42</v>
      </c>
      <c r="AX613" s="14" t="s">
        <v>94</v>
      </c>
      <c r="AY613" s="165" t="s">
        <v>162</v>
      </c>
    </row>
    <row r="614" spans="2:65" s="1" customFormat="1" ht="16.5" customHeight="1">
      <c r="B614" s="33"/>
      <c r="C614" s="137" t="s">
        <v>377</v>
      </c>
      <c r="D614" s="137" t="s">
        <v>165</v>
      </c>
      <c r="E614" s="138" t="s">
        <v>1021</v>
      </c>
      <c r="F614" s="139" t="s">
        <v>1022</v>
      </c>
      <c r="G614" s="140" t="s">
        <v>457</v>
      </c>
      <c r="H614" s="141">
        <v>354</v>
      </c>
      <c r="I614" s="142"/>
      <c r="J614" s="143">
        <f>ROUND(I614*H614,2)</f>
        <v>0</v>
      </c>
      <c r="K614" s="139" t="s">
        <v>209</v>
      </c>
      <c r="L614" s="33"/>
      <c r="M614" s="144" t="s">
        <v>1</v>
      </c>
      <c r="N614" s="145" t="s">
        <v>52</v>
      </c>
      <c r="P614" s="146">
        <f>O614*H614</f>
        <v>0</v>
      </c>
      <c r="Q614" s="146">
        <v>0</v>
      </c>
      <c r="R614" s="146">
        <f>Q614*H614</f>
        <v>0</v>
      </c>
      <c r="S614" s="146">
        <v>0</v>
      </c>
      <c r="T614" s="147">
        <f>S614*H614</f>
        <v>0</v>
      </c>
      <c r="AR614" s="148" t="s">
        <v>170</v>
      </c>
      <c r="AT614" s="148" t="s">
        <v>165</v>
      </c>
      <c r="AU614" s="148" t="s">
        <v>96</v>
      </c>
      <c r="AY614" s="17" t="s">
        <v>162</v>
      </c>
      <c r="BE614" s="149">
        <f>IF(N614="základní",J614,0)</f>
        <v>0</v>
      </c>
      <c r="BF614" s="149">
        <f>IF(N614="snížená",J614,0)</f>
        <v>0</v>
      </c>
      <c r="BG614" s="149">
        <f>IF(N614="zákl. přenesená",J614,0)</f>
        <v>0</v>
      </c>
      <c r="BH614" s="149">
        <f>IF(N614="sníž. přenesená",J614,0)</f>
        <v>0</v>
      </c>
      <c r="BI614" s="149">
        <f>IF(N614="nulová",J614,0)</f>
        <v>0</v>
      </c>
      <c r="BJ614" s="17" t="s">
        <v>94</v>
      </c>
      <c r="BK614" s="149">
        <f>ROUND(I614*H614,2)</f>
        <v>0</v>
      </c>
      <c r="BL614" s="17" t="s">
        <v>170</v>
      </c>
      <c r="BM614" s="148" t="s">
        <v>1023</v>
      </c>
    </row>
    <row r="615" spans="2:65" s="12" customFormat="1">
      <c r="B615" s="150"/>
      <c r="D615" s="151" t="s">
        <v>172</v>
      </c>
      <c r="E615" s="152" t="s">
        <v>1</v>
      </c>
      <c r="F615" s="153" t="s">
        <v>1024</v>
      </c>
      <c r="H615" s="152" t="s">
        <v>1</v>
      </c>
      <c r="I615" s="154"/>
      <c r="L615" s="150"/>
      <c r="M615" s="155"/>
      <c r="T615" s="156"/>
      <c r="AT615" s="152" t="s">
        <v>172</v>
      </c>
      <c r="AU615" s="152" t="s">
        <v>96</v>
      </c>
      <c r="AV615" s="12" t="s">
        <v>94</v>
      </c>
      <c r="AW615" s="12" t="s">
        <v>42</v>
      </c>
      <c r="AX615" s="12" t="s">
        <v>87</v>
      </c>
      <c r="AY615" s="152" t="s">
        <v>162</v>
      </c>
    </row>
    <row r="616" spans="2:65" s="13" customFormat="1">
      <c r="B616" s="157"/>
      <c r="D616" s="151" t="s">
        <v>172</v>
      </c>
      <c r="E616" s="158" t="s">
        <v>1</v>
      </c>
      <c r="F616" s="159" t="s">
        <v>1025</v>
      </c>
      <c r="H616" s="160">
        <v>354</v>
      </c>
      <c r="I616" s="161"/>
      <c r="L616" s="157"/>
      <c r="M616" s="162"/>
      <c r="T616" s="163"/>
      <c r="AT616" s="158" t="s">
        <v>172</v>
      </c>
      <c r="AU616" s="158" t="s">
        <v>96</v>
      </c>
      <c r="AV616" s="13" t="s">
        <v>96</v>
      </c>
      <c r="AW616" s="13" t="s">
        <v>42</v>
      </c>
      <c r="AX616" s="13" t="s">
        <v>87</v>
      </c>
      <c r="AY616" s="158" t="s">
        <v>162</v>
      </c>
    </row>
    <row r="617" spans="2:65" s="14" customFormat="1">
      <c r="B617" s="164"/>
      <c r="D617" s="151" t="s">
        <v>172</v>
      </c>
      <c r="E617" s="165" t="s">
        <v>1</v>
      </c>
      <c r="F617" s="166" t="s">
        <v>178</v>
      </c>
      <c r="H617" s="167">
        <v>354</v>
      </c>
      <c r="I617" s="168"/>
      <c r="L617" s="164"/>
      <c r="M617" s="169"/>
      <c r="T617" s="170"/>
      <c r="AT617" s="165" t="s">
        <v>172</v>
      </c>
      <c r="AU617" s="165" t="s">
        <v>96</v>
      </c>
      <c r="AV617" s="14" t="s">
        <v>170</v>
      </c>
      <c r="AW617" s="14" t="s">
        <v>42</v>
      </c>
      <c r="AX617" s="14" t="s">
        <v>94</v>
      </c>
      <c r="AY617" s="165" t="s">
        <v>162</v>
      </c>
    </row>
    <row r="618" spans="2:65" s="1" customFormat="1" ht="16.5" customHeight="1">
      <c r="B618" s="33"/>
      <c r="C618" s="137" t="s">
        <v>1026</v>
      </c>
      <c r="D618" s="137" t="s">
        <v>165</v>
      </c>
      <c r="E618" s="138" t="s">
        <v>1027</v>
      </c>
      <c r="F618" s="139" t="s">
        <v>1028</v>
      </c>
      <c r="G618" s="140" t="s">
        <v>457</v>
      </c>
      <c r="H618" s="141">
        <v>344</v>
      </c>
      <c r="I618" s="142"/>
      <c r="J618" s="143">
        <f>ROUND(I618*H618,2)</f>
        <v>0</v>
      </c>
      <c r="K618" s="139" t="s">
        <v>209</v>
      </c>
      <c r="L618" s="33"/>
      <c r="M618" s="144" t="s">
        <v>1</v>
      </c>
      <c r="N618" s="145" t="s">
        <v>52</v>
      </c>
      <c r="P618" s="146">
        <f>O618*H618</f>
        <v>0</v>
      </c>
      <c r="Q618" s="146">
        <v>0</v>
      </c>
      <c r="R618" s="146">
        <f>Q618*H618</f>
        <v>0</v>
      </c>
      <c r="S618" s="146">
        <v>0</v>
      </c>
      <c r="T618" s="147">
        <f>S618*H618</f>
        <v>0</v>
      </c>
      <c r="AR618" s="148" t="s">
        <v>170</v>
      </c>
      <c r="AT618" s="148" t="s">
        <v>165</v>
      </c>
      <c r="AU618" s="148" t="s">
        <v>96</v>
      </c>
      <c r="AY618" s="17" t="s">
        <v>162</v>
      </c>
      <c r="BE618" s="149">
        <f>IF(N618="základní",J618,0)</f>
        <v>0</v>
      </c>
      <c r="BF618" s="149">
        <f>IF(N618="snížená",J618,0)</f>
        <v>0</v>
      </c>
      <c r="BG618" s="149">
        <f>IF(N618="zákl. přenesená",J618,0)</f>
        <v>0</v>
      </c>
      <c r="BH618" s="149">
        <f>IF(N618="sníž. přenesená",J618,0)</f>
        <v>0</v>
      </c>
      <c r="BI618" s="149">
        <f>IF(N618="nulová",J618,0)</f>
        <v>0</v>
      </c>
      <c r="BJ618" s="17" t="s">
        <v>94</v>
      </c>
      <c r="BK618" s="149">
        <f>ROUND(I618*H618,2)</f>
        <v>0</v>
      </c>
      <c r="BL618" s="17" t="s">
        <v>170</v>
      </c>
      <c r="BM618" s="148" t="s">
        <v>1029</v>
      </c>
    </row>
    <row r="619" spans="2:65" s="13" customFormat="1">
      <c r="B619" s="157"/>
      <c r="D619" s="151" t="s">
        <v>172</v>
      </c>
      <c r="E619" s="158" t="s">
        <v>1</v>
      </c>
      <c r="F619" s="159" t="s">
        <v>1030</v>
      </c>
      <c r="H619" s="160">
        <v>344</v>
      </c>
      <c r="I619" s="161"/>
      <c r="L619" s="157"/>
      <c r="M619" s="162"/>
      <c r="T619" s="163"/>
      <c r="AT619" s="158" t="s">
        <v>172</v>
      </c>
      <c r="AU619" s="158" t="s">
        <v>96</v>
      </c>
      <c r="AV619" s="13" t="s">
        <v>96</v>
      </c>
      <c r="AW619" s="13" t="s">
        <v>42</v>
      </c>
      <c r="AX619" s="13" t="s">
        <v>94</v>
      </c>
      <c r="AY619" s="158" t="s">
        <v>162</v>
      </c>
    </row>
    <row r="620" spans="2:65" s="1" customFormat="1" ht="16.5" customHeight="1">
      <c r="B620" s="33"/>
      <c r="C620" s="137" t="s">
        <v>1031</v>
      </c>
      <c r="D620" s="137" t="s">
        <v>165</v>
      </c>
      <c r="E620" s="138" t="s">
        <v>1032</v>
      </c>
      <c r="F620" s="139" t="s">
        <v>1033</v>
      </c>
      <c r="G620" s="140" t="s">
        <v>457</v>
      </c>
      <c r="H620" s="141">
        <v>344</v>
      </c>
      <c r="I620" s="142"/>
      <c r="J620" s="143">
        <f>ROUND(I620*H620,2)</f>
        <v>0</v>
      </c>
      <c r="K620" s="139" t="s">
        <v>169</v>
      </c>
      <c r="L620" s="33"/>
      <c r="M620" s="144" t="s">
        <v>1</v>
      </c>
      <c r="N620" s="145" t="s">
        <v>52</v>
      </c>
      <c r="P620" s="146">
        <f>O620*H620</f>
        <v>0</v>
      </c>
      <c r="Q620" s="146">
        <v>8.9219999999999994E-2</v>
      </c>
      <c r="R620" s="146">
        <f>Q620*H620</f>
        <v>30.691679999999998</v>
      </c>
      <c r="S620" s="146">
        <v>0</v>
      </c>
      <c r="T620" s="147">
        <f>S620*H620</f>
        <v>0</v>
      </c>
      <c r="AR620" s="148" t="s">
        <v>170</v>
      </c>
      <c r="AT620" s="148" t="s">
        <v>165</v>
      </c>
      <c r="AU620" s="148" t="s">
        <v>96</v>
      </c>
      <c r="AY620" s="17" t="s">
        <v>162</v>
      </c>
      <c r="BE620" s="149">
        <f>IF(N620="základní",J620,0)</f>
        <v>0</v>
      </c>
      <c r="BF620" s="149">
        <f>IF(N620="snížená",J620,0)</f>
        <v>0</v>
      </c>
      <c r="BG620" s="149">
        <f>IF(N620="zákl. přenesená",J620,0)</f>
        <v>0</v>
      </c>
      <c r="BH620" s="149">
        <f>IF(N620="sníž. přenesená",J620,0)</f>
        <v>0</v>
      </c>
      <c r="BI620" s="149">
        <f>IF(N620="nulová",J620,0)</f>
        <v>0</v>
      </c>
      <c r="BJ620" s="17" t="s">
        <v>94</v>
      </c>
      <c r="BK620" s="149">
        <f>ROUND(I620*H620,2)</f>
        <v>0</v>
      </c>
      <c r="BL620" s="17" t="s">
        <v>170</v>
      </c>
      <c r="BM620" s="148" t="s">
        <v>1034</v>
      </c>
    </row>
    <row r="621" spans="2:65" s="12" customFormat="1">
      <c r="B621" s="150"/>
      <c r="D621" s="151" t="s">
        <v>172</v>
      </c>
      <c r="E621" s="152" t="s">
        <v>1</v>
      </c>
      <c r="F621" s="153" t="s">
        <v>1035</v>
      </c>
      <c r="H621" s="152" t="s">
        <v>1</v>
      </c>
      <c r="I621" s="154"/>
      <c r="L621" s="150"/>
      <c r="M621" s="155"/>
      <c r="T621" s="156"/>
      <c r="AT621" s="152" t="s">
        <v>172</v>
      </c>
      <c r="AU621" s="152" t="s">
        <v>96</v>
      </c>
      <c r="AV621" s="12" t="s">
        <v>94</v>
      </c>
      <c r="AW621" s="12" t="s">
        <v>42</v>
      </c>
      <c r="AX621" s="12" t="s">
        <v>87</v>
      </c>
      <c r="AY621" s="152" t="s">
        <v>162</v>
      </c>
    </row>
    <row r="622" spans="2:65" s="12" customFormat="1">
      <c r="B622" s="150"/>
      <c r="D622" s="151" t="s">
        <v>172</v>
      </c>
      <c r="E622" s="152" t="s">
        <v>1</v>
      </c>
      <c r="F622" s="153" t="s">
        <v>1036</v>
      </c>
      <c r="H622" s="152" t="s">
        <v>1</v>
      </c>
      <c r="I622" s="154"/>
      <c r="L622" s="150"/>
      <c r="M622" s="155"/>
      <c r="T622" s="156"/>
      <c r="AT622" s="152" t="s">
        <v>172</v>
      </c>
      <c r="AU622" s="152" t="s">
        <v>96</v>
      </c>
      <c r="AV622" s="12" t="s">
        <v>94</v>
      </c>
      <c r="AW622" s="12" t="s">
        <v>42</v>
      </c>
      <c r="AX622" s="12" t="s">
        <v>87</v>
      </c>
      <c r="AY622" s="152" t="s">
        <v>162</v>
      </c>
    </row>
    <row r="623" spans="2:65" s="15" customFormat="1">
      <c r="B623" s="171"/>
      <c r="D623" s="151" t="s">
        <v>172</v>
      </c>
      <c r="E623" s="172" t="s">
        <v>1</v>
      </c>
      <c r="F623" s="173" t="s">
        <v>220</v>
      </c>
      <c r="H623" s="174">
        <v>0</v>
      </c>
      <c r="I623" s="175"/>
      <c r="L623" s="171"/>
      <c r="M623" s="176"/>
      <c r="T623" s="177"/>
      <c r="AT623" s="172" t="s">
        <v>172</v>
      </c>
      <c r="AU623" s="172" t="s">
        <v>96</v>
      </c>
      <c r="AV623" s="15" t="s">
        <v>186</v>
      </c>
      <c r="AW623" s="15" t="s">
        <v>42</v>
      </c>
      <c r="AX623" s="15" t="s">
        <v>87</v>
      </c>
      <c r="AY623" s="172" t="s">
        <v>162</v>
      </c>
    </row>
    <row r="624" spans="2:65" s="13" customFormat="1">
      <c r="B624" s="157"/>
      <c r="D624" s="151" t="s">
        <v>172</v>
      </c>
      <c r="E624" s="158" t="s">
        <v>1</v>
      </c>
      <c r="F624" s="159" t="s">
        <v>1037</v>
      </c>
      <c r="H624" s="160">
        <v>344</v>
      </c>
      <c r="I624" s="161"/>
      <c r="L624" s="157"/>
      <c r="M624" s="162"/>
      <c r="T624" s="163"/>
      <c r="AT624" s="158" t="s">
        <v>172</v>
      </c>
      <c r="AU624" s="158" t="s">
        <v>96</v>
      </c>
      <c r="AV624" s="13" t="s">
        <v>96</v>
      </c>
      <c r="AW624" s="13" t="s">
        <v>42</v>
      </c>
      <c r="AX624" s="13" t="s">
        <v>87</v>
      </c>
      <c r="AY624" s="158" t="s">
        <v>162</v>
      </c>
    </row>
    <row r="625" spans="2:65" s="12" customFormat="1">
      <c r="B625" s="150"/>
      <c r="D625" s="151" t="s">
        <v>172</v>
      </c>
      <c r="E625" s="152" t="s">
        <v>1</v>
      </c>
      <c r="F625" s="153" t="s">
        <v>1038</v>
      </c>
      <c r="H625" s="152" t="s">
        <v>1</v>
      </c>
      <c r="I625" s="154"/>
      <c r="L625" s="150"/>
      <c r="M625" s="155"/>
      <c r="T625" s="156"/>
      <c r="AT625" s="152" t="s">
        <v>172</v>
      </c>
      <c r="AU625" s="152" t="s">
        <v>96</v>
      </c>
      <c r="AV625" s="12" t="s">
        <v>94</v>
      </c>
      <c r="AW625" s="12" t="s">
        <v>42</v>
      </c>
      <c r="AX625" s="12" t="s">
        <v>87</v>
      </c>
      <c r="AY625" s="152" t="s">
        <v>162</v>
      </c>
    </row>
    <row r="626" spans="2:65" s="14" customFormat="1">
      <c r="B626" s="164"/>
      <c r="D626" s="151" t="s">
        <v>172</v>
      </c>
      <c r="E626" s="165" t="s">
        <v>1</v>
      </c>
      <c r="F626" s="166" t="s">
        <v>178</v>
      </c>
      <c r="H626" s="167">
        <v>344</v>
      </c>
      <c r="I626" s="168"/>
      <c r="L626" s="164"/>
      <c r="M626" s="169"/>
      <c r="T626" s="170"/>
      <c r="AT626" s="165" t="s">
        <v>172</v>
      </c>
      <c r="AU626" s="165" t="s">
        <v>96</v>
      </c>
      <c r="AV626" s="14" t="s">
        <v>170</v>
      </c>
      <c r="AW626" s="14" t="s">
        <v>42</v>
      </c>
      <c r="AX626" s="14" t="s">
        <v>94</v>
      </c>
      <c r="AY626" s="165" t="s">
        <v>162</v>
      </c>
    </row>
    <row r="627" spans="2:65" s="1" customFormat="1" ht="16.5" customHeight="1">
      <c r="B627" s="33"/>
      <c r="C627" s="185" t="s">
        <v>1039</v>
      </c>
      <c r="D627" s="185" t="s">
        <v>585</v>
      </c>
      <c r="E627" s="186" t="s">
        <v>1040</v>
      </c>
      <c r="F627" s="187" t="s">
        <v>1041</v>
      </c>
      <c r="G627" s="188" t="s">
        <v>457</v>
      </c>
      <c r="H627" s="189">
        <v>347.44</v>
      </c>
      <c r="I627" s="190"/>
      <c r="J627" s="191">
        <f>ROUND(I627*H627,2)</f>
        <v>0</v>
      </c>
      <c r="K627" s="187" t="s">
        <v>169</v>
      </c>
      <c r="L627" s="192"/>
      <c r="M627" s="193" t="s">
        <v>1</v>
      </c>
      <c r="N627" s="194" t="s">
        <v>52</v>
      </c>
      <c r="P627" s="146">
        <f>O627*H627</f>
        <v>0</v>
      </c>
      <c r="Q627" s="146">
        <v>0.13100000000000001</v>
      </c>
      <c r="R627" s="146">
        <f>Q627*H627</f>
        <v>45.51464</v>
      </c>
      <c r="S627" s="146">
        <v>0</v>
      </c>
      <c r="T627" s="147">
        <f>S627*H627</f>
        <v>0</v>
      </c>
      <c r="AR627" s="148" t="s">
        <v>211</v>
      </c>
      <c r="AT627" s="148" t="s">
        <v>585</v>
      </c>
      <c r="AU627" s="148" t="s">
        <v>96</v>
      </c>
      <c r="AY627" s="17" t="s">
        <v>162</v>
      </c>
      <c r="BE627" s="149">
        <f>IF(N627="základní",J627,0)</f>
        <v>0</v>
      </c>
      <c r="BF627" s="149">
        <f>IF(N627="snížená",J627,0)</f>
        <v>0</v>
      </c>
      <c r="BG627" s="149">
        <f>IF(N627="zákl. přenesená",J627,0)</f>
        <v>0</v>
      </c>
      <c r="BH627" s="149">
        <f>IF(N627="sníž. přenesená",J627,0)</f>
        <v>0</v>
      </c>
      <c r="BI627" s="149">
        <f>IF(N627="nulová",J627,0)</f>
        <v>0</v>
      </c>
      <c r="BJ627" s="17" t="s">
        <v>94</v>
      </c>
      <c r="BK627" s="149">
        <f>ROUND(I627*H627,2)</f>
        <v>0</v>
      </c>
      <c r="BL627" s="17" t="s">
        <v>170</v>
      </c>
      <c r="BM627" s="148" t="s">
        <v>1042</v>
      </c>
    </row>
    <row r="628" spans="2:65" s="13" customFormat="1">
      <c r="B628" s="157"/>
      <c r="D628" s="151" t="s">
        <v>172</v>
      </c>
      <c r="E628" s="158" t="s">
        <v>1</v>
      </c>
      <c r="F628" s="159" t="s">
        <v>1043</v>
      </c>
      <c r="H628" s="160">
        <v>347.44</v>
      </c>
      <c r="I628" s="161"/>
      <c r="L628" s="157"/>
      <c r="M628" s="162"/>
      <c r="T628" s="163"/>
      <c r="AT628" s="158" t="s">
        <v>172</v>
      </c>
      <c r="AU628" s="158" t="s">
        <v>96</v>
      </c>
      <c r="AV628" s="13" t="s">
        <v>96</v>
      </c>
      <c r="AW628" s="13" t="s">
        <v>42</v>
      </c>
      <c r="AX628" s="13" t="s">
        <v>94</v>
      </c>
      <c r="AY628" s="158" t="s">
        <v>162</v>
      </c>
    </row>
    <row r="629" spans="2:65" s="1" customFormat="1" ht="21.75" customHeight="1">
      <c r="B629" s="33"/>
      <c r="C629" s="137" t="s">
        <v>1044</v>
      </c>
      <c r="D629" s="137" t="s">
        <v>165</v>
      </c>
      <c r="E629" s="138" t="s">
        <v>1045</v>
      </c>
      <c r="F629" s="139" t="s">
        <v>1046</v>
      </c>
      <c r="G629" s="140" t="s">
        <v>457</v>
      </c>
      <c r="H629" s="141">
        <v>295</v>
      </c>
      <c r="I629" s="142"/>
      <c r="J629" s="143">
        <f>ROUND(I629*H629,2)</f>
        <v>0</v>
      </c>
      <c r="K629" s="139" t="s">
        <v>169</v>
      </c>
      <c r="L629" s="33"/>
      <c r="M629" s="144" t="s">
        <v>1</v>
      </c>
      <c r="N629" s="145" t="s">
        <v>52</v>
      </c>
      <c r="P629" s="146">
        <f>O629*H629</f>
        <v>0</v>
      </c>
      <c r="Q629" s="146">
        <v>0.11162</v>
      </c>
      <c r="R629" s="146">
        <f>Q629*H629</f>
        <v>32.927900000000001</v>
      </c>
      <c r="S629" s="146">
        <v>0</v>
      </c>
      <c r="T629" s="147">
        <f>S629*H629</f>
        <v>0</v>
      </c>
      <c r="AR629" s="148" t="s">
        <v>170</v>
      </c>
      <c r="AT629" s="148" t="s">
        <v>165</v>
      </c>
      <c r="AU629" s="148" t="s">
        <v>96</v>
      </c>
      <c r="AY629" s="17" t="s">
        <v>162</v>
      </c>
      <c r="BE629" s="149">
        <f>IF(N629="základní",J629,0)</f>
        <v>0</v>
      </c>
      <c r="BF629" s="149">
        <f>IF(N629="snížená",J629,0)</f>
        <v>0</v>
      </c>
      <c r="BG629" s="149">
        <f>IF(N629="zákl. přenesená",J629,0)</f>
        <v>0</v>
      </c>
      <c r="BH629" s="149">
        <f>IF(N629="sníž. přenesená",J629,0)</f>
        <v>0</v>
      </c>
      <c r="BI629" s="149">
        <f>IF(N629="nulová",J629,0)</f>
        <v>0</v>
      </c>
      <c r="BJ629" s="17" t="s">
        <v>94</v>
      </c>
      <c r="BK629" s="149">
        <f>ROUND(I629*H629,2)</f>
        <v>0</v>
      </c>
      <c r="BL629" s="17" t="s">
        <v>170</v>
      </c>
      <c r="BM629" s="148" t="s">
        <v>1047</v>
      </c>
    </row>
    <row r="630" spans="2:65" s="12" customFormat="1">
      <c r="B630" s="150"/>
      <c r="D630" s="151" t="s">
        <v>172</v>
      </c>
      <c r="E630" s="152" t="s">
        <v>1</v>
      </c>
      <c r="F630" s="153" t="s">
        <v>1048</v>
      </c>
      <c r="H630" s="152" t="s">
        <v>1</v>
      </c>
      <c r="I630" s="154"/>
      <c r="L630" s="150"/>
      <c r="M630" s="155"/>
      <c r="T630" s="156"/>
      <c r="AT630" s="152" t="s">
        <v>172</v>
      </c>
      <c r="AU630" s="152" t="s">
        <v>96</v>
      </c>
      <c r="AV630" s="12" t="s">
        <v>94</v>
      </c>
      <c r="AW630" s="12" t="s">
        <v>42</v>
      </c>
      <c r="AX630" s="12" t="s">
        <v>87</v>
      </c>
      <c r="AY630" s="152" t="s">
        <v>162</v>
      </c>
    </row>
    <row r="631" spans="2:65" s="12" customFormat="1">
      <c r="B631" s="150"/>
      <c r="D631" s="151" t="s">
        <v>172</v>
      </c>
      <c r="E631" s="152" t="s">
        <v>1</v>
      </c>
      <c r="F631" s="153" t="s">
        <v>1049</v>
      </c>
      <c r="H631" s="152" t="s">
        <v>1</v>
      </c>
      <c r="I631" s="154"/>
      <c r="L631" s="150"/>
      <c r="M631" s="155"/>
      <c r="T631" s="156"/>
      <c r="AT631" s="152" t="s">
        <v>172</v>
      </c>
      <c r="AU631" s="152" t="s">
        <v>96</v>
      </c>
      <c r="AV631" s="12" t="s">
        <v>94</v>
      </c>
      <c r="AW631" s="12" t="s">
        <v>42</v>
      </c>
      <c r="AX631" s="12" t="s">
        <v>87</v>
      </c>
      <c r="AY631" s="152" t="s">
        <v>162</v>
      </c>
    </row>
    <row r="632" spans="2:65" s="15" customFormat="1">
      <c r="B632" s="171"/>
      <c r="D632" s="151" t="s">
        <v>172</v>
      </c>
      <c r="E632" s="172" t="s">
        <v>1</v>
      </c>
      <c r="F632" s="173" t="s">
        <v>220</v>
      </c>
      <c r="H632" s="174">
        <v>0</v>
      </c>
      <c r="I632" s="175"/>
      <c r="L632" s="171"/>
      <c r="M632" s="176"/>
      <c r="T632" s="177"/>
      <c r="AT632" s="172" t="s">
        <v>172</v>
      </c>
      <c r="AU632" s="172" t="s">
        <v>96</v>
      </c>
      <c r="AV632" s="15" t="s">
        <v>186</v>
      </c>
      <c r="AW632" s="15" t="s">
        <v>42</v>
      </c>
      <c r="AX632" s="15" t="s">
        <v>87</v>
      </c>
      <c r="AY632" s="172" t="s">
        <v>162</v>
      </c>
    </row>
    <row r="633" spans="2:65" s="12" customFormat="1">
      <c r="B633" s="150"/>
      <c r="D633" s="151" t="s">
        <v>172</v>
      </c>
      <c r="E633" s="152" t="s">
        <v>1</v>
      </c>
      <c r="F633" s="153" t="s">
        <v>1050</v>
      </c>
      <c r="H633" s="152" t="s">
        <v>1</v>
      </c>
      <c r="I633" s="154"/>
      <c r="L633" s="150"/>
      <c r="M633" s="155"/>
      <c r="T633" s="156"/>
      <c r="AT633" s="152" t="s">
        <v>172</v>
      </c>
      <c r="AU633" s="152" t="s">
        <v>96</v>
      </c>
      <c r="AV633" s="12" t="s">
        <v>94</v>
      </c>
      <c r="AW633" s="12" t="s">
        <v>42</v>
      </c>
      <c r="AX633" s="12" t="s">
        <v>87</v>
      </c>
      <c r="AY633" s="152" t="s">
        <v>162</v>
      </c>
    </row>
    <row r="634" spans="2:65" s="13" customFormat="1">
      <c r="B634" s="157"/>
      <c r="D634" s="151" t="s">
        <v>172</v>
      </c>
      <c r="E634" s="158" t="s">
        <v>1</v>
      </c>
      <c r="F634" s="159" t="s">
        <v>1020</v>
      </c>
      <c r="H634" s="160">
        <v>295</v>
      </c>
      <c r="I634" s="161"/>
      <c r="L634" s="157"/>
      <c r="M634" s="162"/>
      <c r="T634" s="163"/>
      <c r="AT634" s="158" t="s">
        <v>172</v>
      </c>
      <c r="AU634" s="158" t="s">
        <v>96</v>
      </c>
      <c r="AV634" s="13" t="s">
        <v>96</v>
      </c>
      <c r="AW634" s="13" t="s">
        <v>42</v>
      </c>
      <c r="AX634" s="13" t="s">
        <v>87</v>
      </c>
      <c r="AY634" s="158" t="s">
        <v>162</v>
      </c>
    </row>
    <row r="635" spans="2:65" s="14" customFormat="1">
      <c r="B635" s="164"/>
      <c r="D635" s="151" t="s">
        <v>172</v>
      </c>
      <c r="E635" s="165" t="s">
        <v>1</v>
      </c>
      <c r="F635" s="166" t="s">
        <v>178</v>
      </c>
      <c r="H635" s="167">
        <v>295</v>
      </c>
      <c r="I635" s="168"/>
      <c r="L635" s="164"/>
      <c r="M635" s="169"/>
      <c r="T635" s="170"/>
      <c r="AT635" s="165" t="s">
        <v>172</v>
      </c>
      <c r="AU635" s="165" t="s">
        <v>96</v>
      </c>
      <c r="AV635" s="14" t="s">
        <v>170</v>
      </c>
      <c r="AW635" s="14" t="s">
        <v>42</v>
      </c>
      <c r="AX635" s="14" t="s">
        <v>94</v>
      </c>
      <c r="AY635" s="165" t="s">
        <v>162</v>
      </c>
    </row>
    <row r="636" spans="2:65" s="1" customFormat="1" ht="16.5" customHeight="1">
      <c r="B636" s="33"/>
      <c r="C636" s="185" t="s">
        <v>1051</v>
      </c>
      <c r="D636" s="185" t="s">
        <v>585</v>
      </c>
      <c r="E636" s="186" t="s">
        <v>1052</v>
      </c>
      <c r="F636" s="187" t="s">
        <v>1053</v>
      </c>
      <c r="G636" s="188" t="s">
        <v>457</v>
      </c>
      <c r="H636" s="189">
        <v>300.89999999999998</v>
      </c>
      <c r="I636" s="190"/>
      <c r="J636" s="191">
        <f>ROUND(I636*H636,2)</f>
        <v>0</v>
      </c>
      <c r="K636" s="187" t="s">
        <v>169</v>
      </c>
      <c r="L636" s="192"/>
      <c r="M636" s="193" t="s">
        <v>1</v>
      </c>
      <c r="N636" s="194" t="s">
        <v>52</v>
      </c>
      <c r="P636" s="146">
        <f>O636*H636</f>
        <v>0</v>
      </c>
      <c r="Q636" s="146">
        <v>0.15</v>
      </c>
      <c r="R636" s="146">
        <f>Q636*H636</f>
        <v>45.134999999999998</v>
      </c>
      <c r="S636" s="146">
        <v>0</v>
      </c>
      <c r="T636" s="147">
        <f>S636*H636</f>
        <v>0</v>
      </c>
      <c r="AR636" s="148" t="s">
        <v>211</v>
      </c>
      <c r="AT636" s="148" t="s">
        <v>585</v>
      </c>
      <c r="AU636" s="148" t="s">
        <v>96</v>
      </c>
      <c r="AY636" s="17" t="s">
        <v>162</v>
      </c>
      <c r="BE636" s="149">
        <f>IF(N636="základní",J636,0)</f>
        <v>0</v>
      </c>
      <c r="BF636" s="149">
        <f>IF(N636="snížená",J636,0)</f>
        <v>0</v>
      </c>
      <c r="BG636" s="149">
        <f>IF(N636="zákl. přenesená",J636,0)</f>
        <v>0</v>
      </c>
      <c r="BH636" s="149">
        <f>IF(N636="sníž. přenesená",J636,0)</f>
        <v>0</v>
      </c>
      <c r="BI636" s="149">
        <f>IF(N636="nulová",J636,0)</f>
        <v>0</v>
      </c>
      <c r="BJ636" s="17" t="s">
        <v>94</v>
      </c>
      <c r="BK636" s="149">
        <f>ROUND(I636*H636,2)</f>
        <v>0</v>
      </c>
      <c r="BL636" s="17" t="s">
        <v>170</v>
      </c>
      <c r="BM636" s="148" t="s">
        <v>1054</v>
      </c>
    </row>
    <row r="637" spans="2:65" s="12" customFormat="1">
      <c r="B637" s="150"/>
      <c r="D637" s="151" t="s">
        <v>172</v>
      </c>
      <c r="E637" s="152" t="s">
        <v>1</v>
      </c>
      <c r="F637" s="153" t="s">
        <v>1055</v>
      </c>
      <c r="H637" s="152" t="s">
        <v>1</v>
      </c>
      <c r="I637" s="154"/>
      <c r="L637" s="150"/>
      <c r="M637" s="155"/>
      <c r="T637" s="156"/>
      <c r="AT637" s="152" t="s">
        <v>172</v>
      </c>
      <c r="AU637" s="152" t="s">
        <v>96</v>
      </c>
      <c r="AV637" s="12" t="s">
        <v>94</v>
      </c>
      <c r="AW637" s="12" t="s">
        <v>42</v>
      </c>
      <c r="AX637" s="12" t="s">
        <v>87</v>
      </c>
      <c r="AY637" s="152" t="s">
        <v>162</v>
      </c>
    </row>
    <row r="638" spans="2:65" s="13" customFormat="1">
      <c r="B638" s="157"/>
      <c r="D638" s="151" t="s">
        <v>172</v>
      </c>
      <c r="E638" s="158" t="s">
        <v>1</v>
      </c>
      <c r="F638" s="159" t="s">
        <v>1056</v>
      </c>
      <c r="H638" s="160">
        <v>300.89999999999998</v>
      </c>
      <c r="I638" s="161"/>
      <c r="L638" s="157"/>
      <c r="M638" s="162"/>
      <c r="T638" s="163"/>
      <c r="AT638" s="158" t="s">
        <v>172</v>
      </c>
      <c r="AU638" s="158" t="s">
        <v>96</v>
      </c>
      <c r="AV638" s="13" t="s">
        <v>96</v>
      </c>
      <c r="AW638" s="13" t="s">
        <v>42</v>
      </c>
      <c r="AX638" s="13" t="s">
        <v>87</v>
      </c>
      <c r="AY638" s="158" t="s">
        <v>162</v>
      </c>
    </row>
    <row r="639" spans="2:65" s="14" customFormat="1">
      <c r="B639" s="164"/>
      <c r="D639" s="151" t="s">
        <v>172</v>
      </c>
      <c r="E639" s="165" t="s">
        <v>1</v>
      </c>
      <c r="F639" s="166" t="s">
        <v>178</v>
      </c>
      <c r="H639" s="167">
        <v>300.89999999999998</v>
      </c>
      <c r="I639" s="168"/>
      <c r="L639" s="164"/>
      <c r="M639" s="169"/>
      <c r="T639" s="170"/>
      <c r="AT639" s="165" t="s">
        <v>172</v>
      </c>
      <c r="AU639" s="165" t="s">
        <v>96</v>
      </c>
      <c r="AV639" s="14" t="s">
        <v>170</v>
      </c>
      <c r="AW639" s="14" t="s">
        <v>42</v>
      </c>
      <c r="AX639" s="14" t="s">
        <v>94</v>
      </c>
      <c r="AY639" s="165" t="s">
        <v>162</v>
      </c>
    </row>
    <row r="640" spans="2:65" s="11" customFormat="1" ht="22.9" customHeight="1">
      <c r="B640" s="125"/>
      <c r="D640" s="126" t="s">
        <v>86</v>
      </c>
      <c r="E640" s="135" t="s">
        <v>200</v>
      </c>
      <c r="F640" s="135" t="s">
        <v>1057</v>
      </c>
      <c r="I640" s="128"/>
      <c r="J640" s="136">
        <f>BK640</f>
        <v>0</v>
      </c>
      <c r="L640" s="125"/>
      <c r="M640" s="130"/>
      <c r="P640" s="131">
        <f>SUM(P641:P644)</f>
        <v>0</v>
      </c>
      <c r="R640" s="131">
        <f>SUM(R641:R644)</f>
        <v>15.9819</v>
      </c>
      <c r="T640" s="132">
        <f>SUM(T641:T644)</f>
        <v>0</v>
      </c>
      <c r="AR640" s="126" t="s">
        <v>94</v>
      </c>
      <c r="AT640" s="133" t="s">
        <v>86</v>
      </c>
      <c r="AU640" s="133" t="s">
        <v>94</v>
      </c>
      <c r="AY640" s="126" t="s">
        <v>162</v>
      </c>
      <c r="BK640" s="134">
        <f>SUM(BK641:BK644)</f>
        <v>0</v>
      </c>
    </row>
    <row r="641" spans="2:65" s="1" customFormat="1" ht="16.5" customHeight="1">
      <c r="B641" s="33"/>
      <c r="C641" s="137" t="s">
        <v>1058</v>
      </c>
      <c r="D641" s="137" t="s">
        <v>165</v>
      </c>
      <c r="E641" s="138" t="s">
        <v>1059</v>
      </c>
      <c r="F641" s="139" t="s">
        <v>1060</v>
      </c>
      <c r="G641" s="140" t="s">
        <v>457</v>
      </c>
      <c r="H641" s="141">
        <v>87</v>
      </c>
      <c r="I641" s="142"/>
      <c r="J641" s="143">
        <f>ROUND(I641*H641,2)</f>
        <v>0</v>
      </c>
      <c r="K641" s="139" t="s">
        <v>169</v>
      </c>
      <c r="L641" s="33"/>
      <c r="M641" s="144" t="s">
        <v>1</v>
      </c>
      <c r="N641" s="145" t="s">
        <v>52</v>
      </c>
      <c r="P641" s="146">
        <f>O641*H641</f>
        <v>0</v>
      </c>
      <c r="Q641" s="146">
        <v>0.1837</v>
      </c>
      <c r="R641" s="146">
        <f>Q641*H641</f>
        <v>15.9819</v>
      </c>
      <c r="S641" s="146">
        <v>0</v>
      </c>
      <c r="T641" s="147">
        <f>S641*H641</f>
        <v>0</v>
      </c>
      <c r="AR641" s="148" t="s">
        <v>170</v>
      </c>
      <c r="AT641" s="148" t="s">
        <v>165</v>
      </c>
      <c r="AU641" s="148" t="s">
        <v>96</v>
      </c>
      <c r="AY641" s="17" t="s">
        <v>162</v>
      </c>
      <c r="BE641" s="149">
        <f>IF(N641="základní",J641,0)</f>
        <v>0</v>
      </c>
      <c r="BF641" s="149">
        <f>IF(N641="snížená",J641,0)</f>
        <v>0</v>
      </c>
      <c r="BG641" s="149">
        <f>IF(N641="zákl. přenesená",J641,0)</f>
        <v>0</v>
      </c>
      <c r="BH641" s="149">
        <f>IF(N641="sníž. přenesená",J641,0)</f>
        <v>0</v>
      </c>
      <c r="BI641" s="149">
        <f>IF(N641="nulová",J641,0)</f>
        <v>0</v>
      </c>
      <c r="BJ641" s="17" t="s">
        <v>94</v>
      </c>
      <c r="BK641" s="149">
        <f>ROUND(I641*H641,2)</f>
        <v>0</v>
      </c>
      <c r="BL641" s="17" t="s">
        <v>170</v>
      </c>
      <c r="BM641" s="148" t="s">
        <v>1061</v>
      </c>
    </row>
    <row r="642" spans="2:65" s="12" customFormat="1">
      <c r="B642" s="150"/>
      <c r="D642" s="151" t="s">
        <v>172</v>
      </c>
      <c r="E642" s="152" t="s">
        <v>1</v>
      </c>
      <c r="F642" s="153" t="s">
        <v>836</v>
      </c>
      <c r="H642" s="152" t="s">
        <v>1</v>
      </c>
      <c r="I642" s="154"/>
      <c r="L642" s="150"/>
      <c r="M642" s="155"/>
      <c r="T642" s="156"/>
      <c r="AT642" s="152" t="s">
        <v>172</v>
      </c>
      <c r="AU642" s="152" t="s">
        <v>96</v>
      </c>
      <c r="AV642" s="12" t="s">
        <v>94</v>
      </c>
      <c r="AW642" s="12" t="s">
        <v>42</v>
      </c>
      <c r="AX642" s="12" t="s">
        <v>87</v>
      </c>
      <c r="AY642" s="152" t="s">
        <v>162</v>
      </c>
    </row>
    <row r="643" spans="2:65" s="13" customFormat="1">
      <c r="B643" s="157"/>
      <c r="D643" s="151" t="s">
        <v>172</v>
      </c>
      <c r="E643" s="158" t="s">
        <v>1</v>
      </c>
      <c r="F643" s="159" t="s">
        <v>1062</v>
      </c>
      <c r="H643" s="160">
        <v>87</v>
      </c>
      <c r="I643" s="161"/>
      <c r="L643" s="157"/>
      <c r="M643" s="162"/>
      <c r="T643" s="163"/>
      <c r="AT643" s="158" t="s">
        <v>172</v>
      </c>
      <c r="AU643" s="158" t="s">
        <v>96</v>
      </c>
      <c r="AV643" s="13" t="s">
        <v>96</v>
      </c>
      <c r="AW643" s="13" t="s">
        <v>42</v>
      </c>
      <c r="AX643" s="13" t="s">
        <v>87</v>
      </c>
      <c r="AY643" s="158" t="s">
        <v>162</v>
      </c>
    </row>
    <row r="644" spans="2:65" s="15" customFormat="1">
      <c r="B644" s="171"/>
      <c r="D644" s="151" t="s">
        <v>172</v>
      </c>
      <c r="E644" s="172" t="s">
        <v>1</v>
      </c>
      <c r="F644" s="173" t="s">
        <v>220</v>
      </c>
      <c r="H644" s="174">
        <v>87</v>
      </c>
      <c r="I644" s="175"/>
      <c r="L644" s="171"/>
      <c r="M644" s="176"/>
      <c r="T644" s="177"/>
      <c r="AT644" s="172" t="s">
        <v>172</v>
      </c>
      <c r="AU644" s="172" t="s">
        <v>96</v>
      </c>
      <c r="AV644" s="15" t="s">
        <v>186</v>
      </c>
      <c r="AW644" s="15" t="s">
        <v>42</v>
      </c>
      <c r="AX644" s="15" t="s">
        <v>94</v>
      </c>
      <c r="AY644" s="172" t="s">
        <v>162</v>
      </c>
    </row>
    <row r="645" spans="2:65" s="11" customFormat="1" ht="22.9" customHeight="1">
      <c r="B645" s="125"/>
      <c r="D645" s="126" t="s">
        <v>86</v>
      </c>
      <c r="E645" s="135" t="s">
        <v>211</v>
      </c>
      <c r="F645" s="135" t="s">
        <v>1063</v>
      </c>
      <c r="I645" s="128"/>
      <c r="J645" s="136">
        <f>BK645</f>
        <v>0</v>
      </c>
      <c r="L645" s="125"/>
      <c r="M645" s="130"/>
      <c r="P645" s="131">
        <f>SUM(P646:P782)</f>
        <v>0</v>
      </c>
      <c r="R645" s="131">
        <f>SUM(R646:R782)</f>
        <v>7.2364014200000009</v>
      </c>
      <c r="T645" s="132">
        <f>SUM(T646:T782)</f>
        <v>1.5999599999999998</v>
      </c>
      <c r="AR645" s="126" t="s">
        <v>94</v>
      </c>
      <c r="AT645" s="133" t="s">
        <v>86</v>
      </c>
      <c r="AU645" s="133" t="s">
        <v>94</v>
      </c>
      <c r="AY645" s="126" t="s">
        <v>162</v>
      </c>
      <c r="BK645" s="134">
        <f>SUM(BK646:BK782)</f>
        <v>0</v>
      </c>
    </row>
    <row r="646" spans="2:65" s="1" customFormat="1" ht="37.9" customHeight="1">
      <c r="B646" s="33"/>
      <c r="C646" s="137" t="s">
        <v>1064</v>
      </c>
      <c r="D646" s="137" t="s">
        <v>165</v>
      </c>
      <c r="E646" s="138" t="s">
        <v>1065</v>
      </c>
      <c r="F646" s="139" t="s">
        <v>1066</v>
      </c>
      <c r="G646" s="140" t="s">
        <v>168</v>
      </c>
      <c r="H646" s="141">
        <v>2</v>
      </c>
      <c r="I646" s="142"/>
      <c r="J646" s="143">
        <f>ROUND(I646*H646,2)</f>
        <v>0</v>
      </c>
      <c r="K646" s="139" t="s">
        <v>209</v>
      </c>
      <c r="L646" s="33"/>
      <c r="M646" s="144" t="s">
        <v>1</v>
      </c>
      <c r="N646" s="145" t="s">
        <v>52</v>
      </c>
      <c r="P646" s="146">
        <f>O646*H646</f>
        <v>0</v>
      </c>
      <c r="Q646" s="146">
        <v>2E-3</v>
      </c>
      <c r="R646" s="146">
        <f>Q646*H646</f>
        <v>4.0000000000000001E-3</v>
      </c>
      <c r="S646" s="146">
        <v>0</v>
      </c>
      <c r="T646" s="147">
        <f>S646*H646</f>
        <v>0</v>
      </c>
      <c r="AR646" s="148" t="s">
        <v>170</v>
      </c>
      <c r="AT646" s="148" t="s">
        <v>165</v>
      </c>
      <c r="AU646" s="148" t="s">
        <v>96</v>
      </c>
      <c r="AY646" s="17" t="s">
        <v>162</v>
      </c>
      <c r="BE646" s="149">
        <f>IF(N646="základní",J646,0)</f>
        <v>0</v>
      </c>
      <c r="BF646" s="149">
        <f>IF(N646="snížená",J646,0)</f>
        <v>0</v>
      </c>
      <c r="BG646" s="149">
        <f>IF(N646="zákl. přenesená",J646,0)</f>
        <v>0</v>
      </c>
      <c r="BH646" s="149">
        <f>IF(N646="sníž. přenesená",J646,0)</f>
        <v>0</v>
      </c>
      <c r="BI646" s="149">
        <f>IF(N646="nulová",J646,0)</f>
        <v>0</v>
      </c>
      <c r="BJ646" s="17" t="s">
        <v>94</v>
      </c>
      <c r="BK646" s="149">
        <f>ROUND(I646*H646,2)</f>
        <v>0</v>
      </c>
      <c r="BL646" s="17" t="s">
        <v>170</v>
      </c>
      <c r="BM646" s="148" t="s">
        <v>1067</v>
      </c>
    </row>
    <row r="647" spans="2:65" s="12" customFormat="1">
      <c r="B647" s="150"/>
      <c r="D647" s="151" t="s">
        <v>172</v>
      </c>
      <c r="E647" s="152" t="s">
        <v>1</v>
      </c>
      <c r="F647" s="153" t="s">
        <v>1068</v>
      </c>
      <c r="H647" s="152" t="s">
        <v>1</v>
      </c>
      <c r="I647" s="154"/>
      <c r="L647" s="150"/>
      <c r="M647" s="155"/>
      <c r="T647" s="156"/>
      <c r="AT647" s="152" t="s">
        <v>172</v>
      </c>
      <c r="AU647" s="152" t="s">
        <v>96</v>
      </c>
      <c r="AV647" s="12" t="s">
        <v>94</v>
      </c>
      <c r="AW647" s="12" t="s">
        <v>42</v>
      </c>
      <c r="AX647" s="12" t="s">
        <v>87</v>
      </c>
      <c r="AY647" s="152" t="s">
        <v>162</v>
      </c>
    </row>
    <row r="648" spans="2:65" s="12" customFormat="1">
      <c r="B648" s="150"/>
      <c r="D648" s="151" t="s">
        <v>172</v>
      </c>
      <c r="E648" s="152" t="s">
        <v>1</v>
      </c>
      <c r="F648" s="153" t="s">
        <v>1069</v>
      </c>
      <c r="H648" s="152" t="s">
        <v>1</v>
      </c>
      <c r="I648" s="154"/>
      <c r="L648" s="150"/>
      <c r="M648" s="155"/>
      <c r="T648" s="156"/>
      <c r="AT648" s="152" t="s">
        <v>172</v>
      </c>
      <c r="AU648" s="152" t="s">
        <v>96</v>
      </c>
      <c r="AV648" s="12" t="s">
        <v>94</v>
      </c>
      <c r="AW648" s="12" t="s">
        <v>42</v>
      </c>
      <c r="AX648" s="12" t="s">
        <v>87</v>
      </c>
      <c r="AY648" s="152" t="s">
        <v>162</v>
      </c>
    </row>
    <row r="649" spans="2:65" s="13" customFormat="1">
      <c r="B649" s="157"/>
      <c r="D649" s="151" t="s">
        <v>172</v>
      </c>
      <c r="E649" s="158" t="s">
        <v>1</v>
      </c>
      <c r="F649" s="159" t="s">
        <v>1070</v>
      </c>
      <c r="H649" s="160">
        <v>2</v>
      </c>
      <c r="I649" s="161"/>
      <c r="L649" s="157"/>
      <c r="M649" s="162"/>
      <c r="T649" s="163"/>
      <c r="AT649" s="158" t="s">
        <v>172</v>
      </c>
      <c r="AU649" s="158" t="s">
        <v>96</v>
      </c>
      <c r="AV649" s="13" t="s">
        <v>96</v>
      </c>
      <c r="AW649" s="13" t="s">
        <v>42</v>
      </c>
      <c r="AX649" s="13" t="s">
        <v>87</v>
      </c>
      <c r="AY649" s="158" t="s">
        <v>162</v>
      </c>
    </row>
    <row r="650" spans="2:65" s="14" customFormat="1">
      <c r="B650" s="164"/>
      <c r="D650" s="151" t="s">
        <v>172</v>
      </c>
      <c r="E650" s="165" t="s">
        <v>1</v>
      </c>
      <c r="F650" s="166" t="s">
        <v>178</v>
      </c>
      <c r="H650" s="167">
        <v>2</v>
      </c>
      <c r="I650" s="168"/>
      <c r="L650" s="164"/>
      <c r="M650" s="169"/>
      <c r="T650" s="170"/>
      <c r="AT650" s="165" t="s">
        <v>172</v>
      </c>
      <c r="AU650" s="165" t="s">
        <v>96</v>
      </c>
      <c r="AV650" s="14" t="s">
        <v>170</v>
      </c>
      <c r="AW650" s="14" t="s">
        <v>42</v>
      </c>
      <c r="AX650" s="14" t="s">
        <v>94</v>
      </c>
      <c r="AY650" s="165" t="s">
        <v>162</v>
      </c>
    </row>
    <row r="651" spans="2:65" s="1" customFormat="1" ht="16.5" customHeight="1">
      <c r="B651" s="33"/>
      <c r="C651" s="137" t="s">
        <v>1071</v>
      </c>
      <c r="D651" s="137" t="s">
        <v>165</v>
      </c>
      <c r="E651" s="138" t="s">
        <v>1072</v>
      </c>
      <c r="F651" s="139" t="s">
        <v>1073</v>
      </c>
      <c r="G651" s="140" t="s">
        <v>168</v>
      </c>
      <c r="H651" s="141">
        <v>2</v>
      </c>
      <c r="I651" s="142"/>
      <c r="J651" s="143">
        <f>ROUND(I651*H651,2)</f>
        <v>0</v>
      </c>
      <c r="K651" s="139" t="s">
        <v>169</v>
      </c>
      <c r="L651" s="33"/>
      <c r="M651" s="144" t="s">
        <v>1</v>
      </c>
      <c r="N651" s="145" t="s">
        <v>52</v>
      </c>
      <c r="P651" s="146">
        <f>O651*H651</f>
        <v>0</v>
      </c>
      <c r="Q651" s="146">
        <v>6.9999999999999994E-5</v>
      </c>
      <c r="R651" s="146">
        <f>Q651*H651</f>
        <v>1.3999999999999999E-4</v>
      </c>
      <c r="S651" s="146">
        <v>0</v>
      </c>
      <c r="T651" s="147">
        <f>S651*H651</f>
        <v>0</v>
      </c>
      <c r="AR651" s="148" t="s">
        <v>170</v>
      </c>
      <c r="AT651" s="148" t="s">
        <v>165</v>
      </c>
      <c r="AU651" s="148" t="s">
        <v>96</v>
      </c>
      <c r="AY651" s="17" t="s">
        <v>162</v>
      </c>
      <c r="BE651" s="149">
        <f>IF(N651="základní",J651,0)</f>
        <v>0</v>
      </c>
      <c r="BF651" s="149">
        <f>IF(N651="snížená",J651,0)</f>
        <v>0</v>
      </c>
      <c r="BG651" s="149">
        <f>IF(N651="zákl. přenesená",J651,0)</f>
        <v>0</v>
      </c>
      <c r="BH651" s="149">
        <f>IF(N651="sníž. přenesená",J651,0)</f>
        <v>0</v>
      </c>
      <c r="BI651" s="149">
        <f>IF(N651="nulová",J651,0)</f>
        <v>0</v>
      </c>
      <c r="BJ651" s="17" t="s">
        <v>94</v>
      </c>
      <c r="BK651" s="149">
        <f>ROUND(I651*H651,2)</f>
        <v>0</v>
      </c>
      <c r="BL651" s="17" t="s">
        <v>170</v>
      </c>
      <c r="BM651" s="148" t="s">
        <v>1074</v>
      </c>
    </row>
    <row r="652" spans="2:65" s="12" customFormat="1">
      <c r="B652" s="150"/>
      <c r="D652" s="151" t="s">
        <v>172</v>
      </c>
      <c r="E652" s="152" t="s">
        <v>1</v>
      </c>
      <c r="F652" s="153" t="s">
        <v>1075</v>
      </c>
      <c r="H652" s="152" t="s">
        <v>1</v>
      </c>
      <c r="I652" s="154"/>
      <c r="L652" s="150"/>
      <c r="M652" s="155"/>
      <c r="T652" s="156"/>
      <c r="AT652" s="152" t="s">
        <v>172</v>
      </c>
      <c r="AU652" s="152" t="s">
        <v>96</v>
      </c>
      <c r="AV652" s="12" t="s">
        <v>94</v>
      </c>
      <c r="AW652" s="12" t="s">
        <v>42</v>
      </c>
      <c r="AX652" s="12" t="s">
        <v>87</v>
      </c>
      <c r="AY652" s="152" t="s">
        <v>162</v>
      </c>
    </row>
    <row r="653" spans="2:65" s="13" customFormat="1">
      <c r="B653" s="157"/>
      <c r="D653" s="151" t="s">
        <v>172</v>
      </c>
      <c r="E653" s="158" t="s">
        <v>1</v>
      </c>
      <c r="F653" s="159" t="s">
        <v>1076</v>
      </c>
      <c r="H653" s="160">
        <v>2</v>
      </c>
      <c r="I653" s="161"/>
      <c r="L653" s="157"/>
      <c r="M653" s="162"/>
      <c r="T653" s="163"/>
      <c r="AT653" s="158" t="s">
        <v>172</v>
      </c>
      <c r="AU653" s="158" t="s">
        <v>96</v>
      </c>
      <c r="AV653" s="13" t="s">
        <v>96</v>
      </c>
      <c r="AW653" s="13" t="s">
        <v>42</v>
      </c>
      <c r="AX653" s="13" t="s">
        <v>87</v>
      </c>
      <c r="AY653" s="158" t="s">
        <v>162</v>
      </c>
    </row>
    <row r="654" spans="2:65" s="15" customFormat="1">
      <c r="B654" s="171"/>
      <c r="D654" s="151" t="s">
        <v>172</v>
      </c>
      <c r="E654" s="172" t="s">
        <v>346</v>
      </c>
      <c r="F654" s="173" t="s">
        <v>220</v>
      </c>
      <c r="H654" s="174">
        <v>2</v>
      </c>
      <c r="I654" s="175"/>
      <c r="L654" s="171"/>
      <c r="M654" s="176"/>
      <c r="T654" s="177"/>
      <c r="AT654" s="172" t="s">
        <v>172</v>
      </c>
      <c r="AU654" s="172" t="s">
        <v>96</v>
      </c>
      <c r="AV654" s="15" t="s">
        <v>186</v>
      </c>
      <c r="AW654" s="15" t="s">
        <v>42</v>
      </c>
      <c r="AX654" s="15" t="s">
        <v>87</v>
      </c>
      <c r="AY654" s="172" t="s">
        <v>162</v>
      </c>
    </row>
    <row r="655" spans="2:65" s="14" customFormat="1">
      <c r="B655" s="164"/>
      <c r="D655" s="151" t="s">
        <v>172</v>
      </c>
      <c r="E655" s="165" t="s">
        <v>1</v>
      </c>
      <c r="F655" s="166" t="s">
        <v>178</v>
      </c>
      <c r="H655" s="167">
        <v>2</v>
      </c>
      <c r="I655" s="168"/>
      <c r="L655" s="164"/>
      <c r="M655" s="169"/>
      <c r="T655" s="170"/>
      <c r="AT655" s="165" t="s">
        <v>172</v>
      </c>
      <c r="AU655" s="165" t="s">
        <v>96</v>
      </c>
      <c r="AV655" s="14" t="s">
        <v>170</v>
      </c>
      <c r="AW655" s="14" t="s">
        <v>42</v>
      </c>
      <c r="AX655" s="14" t="s">
        <v>94</v>
      </c>
      <c r="AY655" s="165" t="s">
        <v>162</v>
      </c>
    </row>
    <row r="656" spans="2:65" s="1" customFormat="1" ht="16.5" customHeight="1">
      <c r="B656" s="33"/>
      <c r="C656" s="185" t="s">
        <v>1077</v>
      </c>
      <c r="D656" s="185" t="s">
        <v>585</v>
      </c>
      <c r="E656" s="186" t="s">
        <v>1078</v>
      </c>
      <c r="F656" s="187" t="s">
        <v>1079</v>
      </c>
      <c r="G656" s="188" t="s">
        <v>168</v>
      </c>
      <c r="H656" s="189">
        <v>2</v>
      </c>
      <c r="I656" s="190"/>
      <c r="J656" s="191">
        <f>ROUND(I656*H656,2)</f>
        <v>0</v>
      </c>
      <c r="K656" s="187" t="s">
        <v>169</v>
      </c>
      <c r="L656" s="192"/>
      <c r="M656" s="193" t="s">
        <v>1</v>
      </c>
      <c r="N656" s="194" t="s">
        <v>52</v>
      </c>
      <c r="P656" s="146">
        <f>O656*H656</f>
        <v>0</v>
      </c>
      <c r="Q656" s="146">
        <v>3.0000000000000001E-3</v>
      </c>
      <c r="R656" s="146">
        <f>Q656*H656</f>
        <v>6.0000000000000001E-3</v>
      </c>
      <c r="S656" s="146">
        <v>0</v>
      </c>
      <c r="T656" s="147">
        <f>S656*H656</f>
        <v>0</v>
      </c>
      <c r="AR656" s="148" t="s">
        <v>211</v>
      </c>
      <c r="AT656" s="148" t="s">
        <v>585</v>
      </c>
      <c r="AU656" s="148" t="s">
        <v>96</v>
      </c>
      <c r="AY656" s="17" t="s">
        <v>162</v>
      </c>
      <c r="BE656" s="149">
        <f>IF(N656="základní",J656,0)</f>
        <v>0</v>
      </c>
      <c r="BF656" s="149">
        <f>IF(N656="snížená",J656,0)</f>
        <v>0</v>
      </c>
      <c r="BG656" s="149">
        <f>IF(N656="zákl. přenesená",J656,0)</f>
        <v>0</v>
      </c>
      <c r="BH656" s="149">
        <f>IF(N656="sníž. přenesená",J656,0)</f>
        <v>0</v>
      </c>
      <c r="BI656" s="149">
        <f>IF(N656="nulová",J656,0)</f>
        <v>0</v>
      </c>
      <c r="BJ656" s="17" t="s">
        <v>94</v>
      </c>
      <c r="BK656" s="149">
        <f>ROUND(I656*H656,2)</f>
        <v>0</v>
      </c>
      <c r="BL656" s="17" t="s">
        <v>170</v>
      </c>
      <c r="BM656" s="148" t="s">
        <v>1080</v>
      </c>
    </row>
    <row r="657" spans="2:65" s="12" customFormat="1">
      <c r="B657" s="150"/>
      <c r="D657" s="151" t="s">
        <v>172</v>
      </c>
      <c r="E657" s="152" t="s">
        <v>1</v>
      </c>
      <c r="F657" s="153" t="s">
        <v>1081</v>
      </c>
      <c r="H657" s="152" t="s">
        <v>1</v>
      </c>
      <c r="I657" s="154"/>
      <c r="L657" s="150"/>
      <c r="M657" s="155"/>
      <c r="T657" s="156"/>
      <c r="AT657" s="152" t="s">
        <v>172</v>
      </c>
      <c r="AU657" s="152" t="s">
        <v>96</v>
      </c>
      <c r="AV657" s="12" t="s">
        <v>94</v>
      </c>
      <c r="AW657" s="12" t="s">
        <v>42</v>
      </c>
      <c r="AX657" s="12" t="s">
        <v>87</v>
      </c>
      <c r="AY657" s="152" t="s">
        <v>162</v>
      </c>
    </row>
    <row r="658" spans="2:65" s="13" customFormat="1">
      <c r="B658" s="157"/>
      <c r="D658" s="151" t="s">
        <v>172</v>
      </c>
      <c r="E658" s="158" t="s">
        <v>1</v>
      </c>
      <c r="F658" s="159" t="s">
        <v>346</v>
      </c>
      <c r="H658" s="160">
        <v>2</v>
      </c>
      <c r="I658" s="161"/>
      <c r="L658" s="157"/>
      <c r="M658" s="162"/>
      <c r="T658" s="163"/>
      <c r="AT658" s="158" t="s">
        <v>172</v>
      </c>
      <c r="AU658" s="158" t="s">
        <v>96</v>
      </c>
      <c r="AV658" s="13" t="s">
        <v>96</v>
      </c>
      <c r="AW658" s="13" t="s">
        <v>42</v>
      </c>
      <c r="AX658" s="13" t="s">
        <v>94</v>
      </c>
      <c r="AY658" s="158" t="s">
        <v>162</v>
      </c>
    </row>
    <row r="659" spans="2:65" s="1" customFormat="1" ht="16.5" customHeight="1">
      <c r="B659" s="33"/>
      <c r="C659" s="137" t="s">
        <v>1082</v>
      </c>
      <c r="D659" s="137" t="s">
        <v>165</v>
      </c>
      <c r="E659" s="138" t="s">
        <v>1083</v>
      </c>
      <c r="F659" s="139" t="s">
        <v>1084</v>
      </c>
      <c r="G659" s="140" t="s">
        <v>491</v>
      </c>
      <c r="H659" s="141">
        <v>1.339</v>
      </c>
      <c r="I659" s="142"/>
      <c r="J659" s="143">
        <f>ROUND(I659*H659,2)</f>
        <v>0</v>
      </c>
      <c r="K659" s="139" t="s">
        <v>169</v>
      </c>
      <c r="L659" s="33"/>
      <c r="M659" s="144" t="s">
        <v>1</v>
      </c>
      <c r="N659" s="145" t="s">
        <v>52</v>
      </c>
      <c r="P659" s="146">
        <f>O659*H659</f>
        <v>0</v>
      </c>
      <c r="Q659" s="146">
        <v>2.48E-3</v>
      </c>
      <c r="R659" s="146">
        <f>Q659*H659</f>
        <v>3.3207200000000001E-3</v>
      </c>
      <c r="S659" s="146">
        <v>0</v>
      </c>
      <c r="T659" s="147">
        <f>S659*H659</f>
        <v>0</v>
      </c>
      <c r="AR659" s="148" t="s">
        <v>170</v>
      </c>
      <c r="AT659" s="148" t="s">
        <v>165</v>
      </c>
      <c r="AU659" s="148" t="s">
        <v>96</v>
      </c>
      <c r="AY659" s="17" t="s">
        <v>162</v>
      </c>
      <c r="BE659" s="149">
        <f>IF(N659="základní",J659,0)</f>
        <v>0</v>
      </c>
      <c r="BF659" s="149">
        <f>IF(N659="snížená",J659,0)</f>
        <v>0</v>
      </c>
      <c r="BG659" s="149">
        <f>IF(N659="zákl. přenesená",J659,0)</f>
        <v>0</v>
      </c>
      <c r="BH659" s="149">
        <f>IF(N659="sníž. přenesená",J659,0)</f>
        <v>0</v>
      </c>
      <c r="BI659" s="149">
        <f>IF(N659="nulová",J659,0)</f>
        <v>0</v>
      </c>
      <c r="BJ659" s="17" t="s">
        <v>94</v>
      </c>
      <c r="BK659" s="149">
        <f>ROUND(I659*H659,2)</f>
        <v>0</v>
      </c>
      <c r="BL659" s="17" t="s">
        <v>170</v>
      </c>
      <c r="BM659" s="148" t="s">
        <v>1085</v>
      </c>
    </row>
    <row r="660" spans="2:65" s="12" customFormat="1">
      <c r="B660" s="150"/>
      <c r="D660" s="151" t="s">
        <v>172</v>
      </c>
      <c r="E660" s="152" t="s">
        <v>1</v>
      </c>
      <c r="F660" s="153" t="s">
        <v>625</v>
      </c>
      <c r="H660" s="152" t="s">
        <v>1</v>
      </c>
      <c r="I660" s="154"/>
      <c r="L660" s="150"/>
      <c r="M660" s="155"/>
      <c r="T660" s="156"/>
      <c r="AT660" s="152" t="s">
        <v>172</v>
      </c>
      <c r="AU660" s="152" t="s">
        <v>96</v>
      </c>
      <c r="AV660" s="12" t="s">
        <v>94</v>
      </c>
      <c r="AW660" s="12" t="s">
        <v>42</v>
      </c>
      <c r="AX660" s="12" t="s">
        <v>87</v>
      </c>
      <c r="AY660" s="152" t="s">
        <v>162</v>
      </c>
    </row>
    <row r="661" spans="2:65" s="12" customFormat="1">
      <c r="B661" s="150"/>
      <c r="D661" s="151" t="s">
        <v>172</v>
      </c>
      <c r="E661" s="152" t="s">
        <v>1</v>
      </c>
      <c r="F661" s="153" t="s">
        <v>647</v>
      </c>
      <c r="H661" s="152" t="s">
        <v>1</v>
      </c>
      <c r="I661" s="154"/>
      <c r="L661" s="150"/>
      <c r="M661" s="155"/>
      <c r="T661" s="156"/>
      <c r="AT661" s="152" t="s">
        <v>172</v>
      </c>
      <c r="AU661" s="152" t="s">
        <v>96</v>
      </c>
      <c r="AV661" s="12" t="s">
        <v>94</v>
      </c>
      <c r="AW661" s="12" t="s">
        <v>42</v>
      </c>
      <c r="AX661" s="12" t="s">
        <v>87</v>
      </c>
      <c r="AY661" s="152" t="s">
        <v>162</v>
      </c>
    </row>
    <row r="662" spans="2:65" s="13" customFormat="1">
      <c r="B662" s="157"/>
      <c r="D662" s="151" t="s">
        <v>172</v>
      </c>
      <c r="E662" s="158" t="s">
        <v>1</v>
      </c>
      <c r="F662" s="159" t="s">
        <v>1086</v>
      </c>
      <c r="H662" s="160">
        <v>1.3</v>
      </c>
      <c r="I662" s="161"/>
      <c r="L662" s="157"/>
      <c r="M662" s="162"/>
      <c r="T662" s="163"/>
      <c r="AT662" s="158" t="s">
        <v>172</v>
      </c>
      <c r="AU662" s="158" t="s">
        <v>96</v>
      </c>
      <c r="AV662" s="13" t="s">
        <v>96</v>
      </c>
      <c r="AW662" s="13" t="s">
        <v>42</v>
      </c>
      <c r="AX662" s="13" t="s">
        <v>87</v>
      </c>
      <c r="AY662" s="158" t="s">
        <v>162</v>
      </c>
    </row>
    <row r="663" spans="2:65" s="15" customFormat="1">
      <c r="B663" s="171"/>
      <c r="D663" s="151" t="s">
        <v>172</v>
      </c>
      <c r="E663" s="172" t="s">
        <v>388</v>
      </c>
      <c r="F663" s="173" t="s">
        <v>220</v>
      </c>
      <c r="H663" s="174">
        <v>1.3</v>
      </c>
      <c r="I663" s="175"/>
      <c r="L663" s="171"/>
      <c r="M663" s="176"/>
      <c r="T663" s="177"/>
      <c r="AT663" s="172" t="s">
        <v>172</v>
      </c>
      <c r="AU663" s="172" t="s">
        <v>96</v>
      </c>
      <c r="AV663" s="15" t="s">
        <v>186</v>
      </c>
      <c r="AW663" s="15" t="s">
        <v>42</v>
      </c>
      <c r="AX663" s="15" t="s">
        <v>87</v>
      </c>
      <c r="AY663" s="172" t="s">
        <v>162</v>
      </c>
    </row>
    <row r="664" spans="2:65" s="13" customFormat="1">
      <c r="B664" s="157"/>
      <c r="D664" s="151" t="s">
        <v>172</v>
      </c>
      <c r="E664" s="158" t="s">
        <v>1</v>
      </c>
      <c r="F664" s="159" t="s">
        <v>1087</v>
      </c>
      <c r="H664" s="160">
        <v>3.9E-2</v>
      </c>
      <c r="I664" s="161"/>
      <c r="L664" s="157"/>
      <c r="M664" s="162"/>
      <c r="T664" s="163"/>
      <c r="AT664" s="158" t="s">
        <v>172</v>
      </c>
      <c r="AU664" s="158" t="s">
        <v>96</v>
      </c>
      <c r="AV664" s="13" t="s">
        <v>96</v>
      </c>
      <c r="AW664" s="13" t="s">
        <v>42</v>
      </c>
      <c r="AX664" s="13" t="s">
        <v>87</v>
      </c>
      <c r="AY664" s="158" t="s">
        <v>162</v>
      </c>
    </row>
    <row r="665" spans="2:65" s="14" customFormat="1">
      <c r="B665" s="164"/>
      <c r="D665" s="151" t="s">
        <v>172</v>
      </c>
      <c r="E665" s="165" t="s">
        <v>1088</v>
      </c>
      <c r="F665" s="166" t="s">
        <v>178</v>
      </c>
      <c r="H665" s="167">
        <v>1.339</v>
      </c>
      <c r="I665" s="168"/>
      <c r="L665" s="164"/>
      <c r="M665" s="169"/>
      <c r="T665" s="170"/>
      <c r="AT665" s="165" t="s">
        <v>172</v>
      </c>
      <c r="AU665" s="165" t="s">
        <v>96</v>
      </c>
      <c r="AV665" s="14" t="s">
        <v>170</v>
      </c>
      <c r="AW665" s="14" t="s">
        <v>42</v>
      </c>
      <c r="AX665" s="14" t="s">
        <v>94</v>
      </c>
      <c r="AY665" s="165" t="s">
        <v>162</v>
      </c>
    </row>
    <row r="666" spans="2:65" s="1" customFormat="1" ht="16.5" customHeight="1">
      <c r="B666" s="33"/>
      <c r="C666" s="137" t="s">
        <v>1089</v>
      </c>
      <c r="D666" s="137" t="s">
        <v>165</v>
      </c>
      <c r="E666" s="138" t="s">
        <v>1090</v>
      </c>
      <c r="F666" s="139" t="s">
        <v>1091</v>
      </c>
      <c r="G666" s="140" t="s">
        <v>491</v>
      </c>
      <c r="H666" s="141">
        <v>33.99</v>
      </c>
      <c r="I666" s="142"/>
      <c r="J666" s="143">
        <f>ROUND(I666*H666,2)</f>
        <v>0</v>
      </c>
      <c r="K666" s="139" t="s">
        <v>169</v>
      </c>
      <c r="L666" s="33"/>
      <c r="M666" s="144" t="s">
        <v>1</v>
      </c>
      <c r="N666" s="145" t="s">
        <v>52</v>
      </c>
      <c r="P666" s="146">
        <f>O666*H666</f>
        <v>0</v>
      </c>
      <c r="Q666" s="146">
        <v>3.9300000000000003E-3</v>
      </c>
      <c r="R666" s="146">
        <f>Q666*H666</f>
        <v>0.13358070000000002</v>
      </c>
      <c r="S666" s="146">
        <v>0</v>
      </c>
      <c r="T666" s="147">
        <f>S666*H666</f>
        <v>0</v>
      </c>
      <c r="AR666" s="148" t="s">
        <v>170</v>
      </c>
      <c r="AT666" s="148" t="s">
        <v>165</v>
      </c>
      <c r="AU666" s="148" t="s">
        <v>96</v>
      </c>
      <c r="AY666" s="17" t="s">
        <v>162</v>
      </c>
      <c r="BE666" s="149">
        <f>IF(N666="základní",J666,0)</f>
        <v>0</v>
      </c>
      <c r="BF666" s="149">
        <f>IF(N666="snížená",J666,0)</f>
        <v>0</v>
      </c>
      <c r="BG666" s="149">
        <f>IF(N666="zákl. přenesená",J666,0)</f>
        <v>0</v>
      </c>
      <c r="BH666" s="149">
        <f>IF(N666="sníž. přenesená",J666,0)</f>
        <v>0</v>
      </c>
      <c r="BI666" s="149">
        <f>IF(N666="nulová",J666,0)</f>
        <v>0</v>
      </c>
      <c r="BJ666" s="17" t="s">
        <v>94</v>
      </c>
      <c r="BK666" s="149">
        <f>ROUND(I666*H666,2)</f>
        <v>0</v>
      </c>
      <c r="BL666" s="17" t="s">
        <v>170</v>
      </c>
      <c r="BM666" s="148" t="s">
        <v>1092</v>
      </c>
    </row>
    <row r="667" spans="2:65" s="12" customFormat="1">
      <c r="B667" s="150"/>
      <c r="D667" s="151" t="s">
        <v>172</v>
      </c>
      <c r="E667" s="152" t="s">
        <v>1</v>
      </c>
      <c r="F667" s="153" t="s">
        <v>1093</v>
      </c>
      <c r="H667" s="152" t="s">
        <v>1</v>
      </c>
      <c r="I667" s="154"/>
      <c r="L667" s="150"/>
      <c r="M667" s="155"/>
      <c r="T667" s="156"/>
      <c r="AT667" s="152" t="s">
        <v>172</v>
      </c>
      <c r="AU667" s="152" t="s">
        <v>96</v>
      </c>
      <c r="AV667" s="12" t="s">
        <v>94</v>
      </c>
      <c r="AW667" s="12" t="s">
        <v>42</v>
      </c>
      <c r="AX667" s="12" t="s">
        <v>87</v>
      </c>
      <c r="AY667" s="152" t="s">
        <v>162</v>
      </c>
    </row>
    <row r="668" spans="2:65" s="13" customFormat="1">
      <c r="B668" s="157"/>
      <c r="D668" s="151" t="s">
        <v>172</v>
      </c>
      <c r="E668" s="158" t="s">
        <v>386</v>
      </c>
      <c r="F668" s="159" t="s">
        <v>1094</v>
      </c>
      <c r="H668" s="160">
        <v>33</v>
      </c>
      <c r="I668" s="161"/>
      <c r="L668" s="157"/>
      <c r="M668" s="162"/>
      <c r="T668" s="163"/>
      <c r="AT668" s="158" t="s">
        <v>172</v>
      </c>
      <c r="AU668" s="158" t="s">
        <v>96</v>
      </c>
      <c r="AV668" s="13" t="s">
        <v>96</v>
      </c>
      <c r="AW668" s="13" t="s">
        <v>42</v>
      </c>
      <c r="AX668" s="13" t="s">
        <v>87</v>
      </c>
      <c r="AY668" s="158" t="s">
        <v>162</v>
      </c>
    </row>
    <row r="669" spans="2:65" s="13" customFormat="1">
      <c r="B669" s="157"/>
      <c r="D669" s="151" t="s">
        <v>172</v>
      </c>
      <c r="E669" s="158" t="s">
        <v>1</v>
      </c>
      <c r="F669" s="159" t="s">
        <v>1095</v>
      </c>
      <c r="H669" s="160">
        <v>0.99</v>
      </c>
      <c r="I669" s="161"/>
      <c r="L669" s="157"/>
      <c r="M669" s="162"/>
      <c r="T669" s="163"/>
      <c r="AT669" s="158" t="s">
        <v>172</v>
      </c>
      <c r="AU669" s="158" t="s">
        <v>96</v>
      </c>
      <c r="AV669" s="13" t="s">
        <v>96</v>
      </c>
      <c r="AW669" s="13" t="s">
        <v>42</v>
      </c>
      <c r="AX669" s="13" t="s">
        <v>87</v>
      </c>
      <c r="AY669" s="158" t="s">
        <v>162</v>
      </c>
    </row>
    <row r="670" spans="2:65" s="14" customFormat="1">
      <c r="B670" s="164"/>
      <c r="D670" s="151" t="s">
        <v>172</v>
      </c>
      <c r="E670" s="165" t="s">
        <v>1096</v>
      </c>
      <c r="F670" s="166" t="s">
        <v>178</v>
      </c>
      <c r="H670" s="167">
        <v>33.99</v>
      </c>
      <c r="I670" s="168"/>
      <c r="L670" s="164"/>
      <c r="M670" s="169"/>
      <c r="T670" s="170"/>
      <c r="AT670" s="165" t="s">
        <v>172</v>
      </c>
      <c r="AU670" s="165" t="s">
        <v>96</v>
      </c>
      <c r="AV670" s="14" t="s">
        <v>170</v>
      </c>
      <c r="AW670" s="14" t="s">
        <v>42</v>
      </c>
      <c r="AX670" s="14" t="s">
        <v>94</v>
      </c>
      <c r="AY670" s="165" t="s">
        <v>162</v>
      </c>
    </row>
    <row r="671" spans="2:65" s="1" customFormat="1" ht="21.75" customHeight="1">
      <c r="B671" s="33"/>
      <c r="C671" s="137" t="s">
        <v>1097</v>
      </c>
      <c r="D671" s="137" t="s">
        <v>165</v>
      </c>
      <c r="E671" s="138" t="s">
        <v>1098</v>
      </c>
      <c r="F671" s="139" t="s">
        <v>1099</v>
      </c>
      <c r="G671" s="140" t="s">
        <v>168</v>
      </c>
      <c r="H671" s="141">
        <v>4</v>
      </c>
      <c r="I671" s="142"/>
      <c r="J671" s="143">
        <f>ROUND(I671*H671,2)</f>
        <v>0</v>
      </c>
      <c r="K671" s="139" t="s">
        <v>209</v>
      </c>
      <c r="L671" s="33"/>
      <c r="M671" s="144" t="s">
        <v>1</v>
      </c>
      <c r="N671" s="145" t="s">
        <v>52</v>
      </c>
      <c r="P671" s="146">
        <f>O671*H671</f>
        <v>0</v>
      </c>
      <c r="Q671" s="146">
        <v>0</v>
      </c>
      <c r="R671" s="146">
        <f>Q671*H671</f>
        <v>0</v>
      </c>
      <c r="S671" s="146">
        <v>0</v>
      </c>
      <c r="T671" s="147">
        <f>S671*H671</f>
        <v>0</v>
      </c>
      <c r="AR671" s="148" t="s">
        <v>170</v>
      </c>
      <c r="AT671" s="148" t="s">
        <v>165</v>
      </c>
      <c r="AU671" s="148" t="s">
        <v>96</v>
      </c>
      <c r="AY671" s="17" t="s">
        <v>162</v>
      </c>
      <c r="BE671" s="149">
        <f>IF(N671="základní",J671,0)</f>
        <v>0</v>
      </c>
      <c r="BF671" s="149">
        <f>IF(N671="snížená",J671,0)</f>
        <v>0</v>
      </c>
      <c r="BG671" s="149">
        <f>IF(N671="zákl. přenesená",J671,0)</f>
        <v>0</v>
      </c>
      <c r="BH671" s="149">
        <f>IF(N671="sníž. přenesená",J671,0)</f>
        <v>0</v>
      </c>
      <c r="BI671" s="149">
        <f>IF(N671="nulová",J671,0)</f>
        <v>0</v>
      </c>
      <c r="BJ671" s="17" t="s">
        <v>94</v>
      </c>
      <c r="BK671" s="149">
        <f>ROUND(I671*H671,2)</f>
        <v>0</v>
      </c>
      <c r="BL671" s="17" t="s">
        <v>170</v>
      </c>
      <c r="BM671" s="148" t="s">
        <v>1100</v>
      </c>
    </row>
    <row r="672" spans="2:65" s="12" customFormat="1">
      <c r="B672" s="150"/>
      <c r="D672" s="151" t="s">
        <v>172</v>
      </c>
      <c r="E672" s="152" t="s">
        <v>1</v>
      </c>
      <c r="F672" s="153" t="s">
        <v>1101</v>
      </c>
      <c r="H672" s="152" t="s">
        <v>1</v>
      </c>
      <c r="I672" s="154"/>
      <c r="L672" s="150"/>
      <c r="M672" s="155"/>
      <c r="T672" s="156"/>
      <c r="AT672" s="152" t="s">
        <v>172</v>
      </c>
      <c r="AU672" s="152" t="s">
        <v>96</v>
      </c>
      <c r="AV672" s="12" t="s">
        <v>94</v>
      </c>
      <c r="AW672" s="12" t="s">
        <v>42</v>
      </c>
      <c r="AX672" s="12" t="s">
        <v>87</v>
      </c>
      <c r="AY672" s="152" t="s">
        <v>162</v>
      </c>
    </row>
    <row r="673" spans="2:65" s="13" customFormat="1">
      <c r="B673" s="157"/>
      <c r="D673" s="151" t="s">
        <v>172</v>
      </c>
      <c r="E673" s="158" t="s">
        <v>1</v>
      </c>
      <c r="F673" s="159" t="s">
        <v>1102</v>
      </c>
      <c r="H673" s="160">
        <v>4</v>
      </c>
      <c r="I673" s="161"/>
      <c r="L673" s="157"/>
      <c r="M673" s="162"/>
      <c r="T673" s="163"/>
      <c r="AT673" s="158" t="s">
        <v>172</v>
      </c>
      <c r="AU673" s="158" t="s">
        <v>96</v>
      </c>
      <c r="AV673" s="13" t="s">
        <v>96</v>
      </c>
      <c r="AW673" s="13" t="s">
        <v>42</v>
      </c>
      <c r="AX673" s="13" t="s">
        <v>87</v>
      </c>
      <c r="AY673" s="158" t="s">
        <v>162</v>
      </c>
    </row>
    <row r="674" spans="2:65" s="15" customFormat="1">
      <c r="B674" s="171"/>
      <c r="D674" s="151" t="s">
        <v>172</v>
      </c>
      <c r="E674" s="172" t="s">
        <v>430</v>
      </c>
      <c r="F674" s="173" t="s">
        <v>1103</v>
      </c>
      <c r="H674" s="174">
        <v>4</v>
      </c>
      <c r="I674" s="175"/>
      <c r="L674" s="171"/>
      <c r="M674" s="176"/>
      <c r="T674" s="177"/>
      <c r="AT674" s="172" t="s">
        <v>172</v>
      </c>
      <c r="AU674" s="172" t="s">
        <v>96</v>
      </c>
      <c r="AV674" s="15" t="s">
        <v>186</v>
      </c>
      <c r="AW674" s="15" t="s">
        <v>42</v>
      </c>
      <c r="AX674" s="15" t="s">
        <v>94</v>
      </c>
      <c r="AY674" s="172" t="s">
        <v>162</v>
      </c>
    </row>
    <row r="675" spans="2:65" s="1" customFormat="1" ht="16.5" customHeight="1">
      <c r="B675" s="33"/>
      <c r="C675" s="185" t="s">
        <v>1104</v>
      </c>
      <c r="D675" s="185" t="s">
        <v>585</v>
      </c>
      <c r="E675" s="186" t="s">
        <v>1105</v>
      </c>
      <c r="F675" s="187" t="s">
        <v>1106</v>
      </c>
      <c r="G675" s="188" t="s">
        <v>168</v>
      </c>
      <c r="H675" s="189">
        <v>4</v>
      </c>
      <c r="I675" s="190"/>
      <c r="J675" s="191">
        <f>ROUND(I675*H675,2)</f>
        <v>0</v>
      </c>
      <c r="K675" s="187" t="s">
        <v>169</v>
      </c>
      <c r="L675" s="192"/>
      <c r="M675" s="193" t="s">
        <v>1</v>
      </c>
      <c r="N675" s="194" t="s">
        <v>52</v>
      </c>
      <c r="P675" s="146">
        <f>O675*H675</f>
        <v>0</v>
      </c>
      <c r="Q675" s="146">
        <v>5.0000000000000001E-4</v>
      </c>
      <c r="R675" s="146">
        <f>Q675*H675</f>
        <v>2E-3</v>
      </c>
      <c r="S675" s="146">
        <v>0</v>
      </c>
      <c r="T675" s="147">
        <f>S675*H675</f>
        <v>0</v>
      </c>
      <c r="AR675" s="148" t="s">
        <v>211</v>
      </c>
      <c r="AT675" s="148" t="s">
        <v>585</v>
      </c>
      <c r="AU675" s="148" t="s">
        <v>96</v>
      </c>
      <c r="AY675" s="17" t="s">
        <v>162</v>
      </c>
      <c r="BE675" s="149">
        <f>IF(N675="základní",J675,0)</f>
        <v>0</v>
      </c>
      <c r="BF675" s="149">
        <f>IF(N675="snížená",J675,0)</f>
        <v>0</v>
      </c>
      <c r="BG675" s="149">
        <f>IF(N675="zákl. přenesená",J675,0)</f>
        <v>0</v>
      </c>
      <c r="BH675" s="149">
        <f>IF(N675="sníž. přenesená",J675,0)</f>
        <v>0</v>
      </c>
      <c r="BI675" s="149">
        <f>IF(N675="nulová",J675,0)</f>
        <v>0</v>
      </c>
      <c r="BJ675" s="17" t="s">
        <v>94</v>
      </c>
      <c r="BK675" s="149">
        <f>ROUND(I675*H675,2)</f>
        <v>0</v>
      </c>
      <c r="BL675" s="17" t="s">
        <v>170</v>
      </c>
      <c r="BM675" s="148" t="s">
        <v>1107</v>
      </c>
    </row>
    <row r="676" spans="2:65" s="13" customFormat="1">
      <c r="B676" s="157"/>
      <c r="D676" s="151" t="s">
        <v>172</v>
      </c>
      <c r="E676" s="158" t="s">
        <v>1</v>
      </c>
      <c r="F676" s="159" t="s">
        <v>430</v>
      </c>
      <c r="H676" s="160">
        <v>4</v>
      </c>
      <c r="I676" s="161"/>
      <c r="L676" s="157"/>
      <c r="M676" s="162"/>
      <c r="T676" s="163"/>
      <c r="AT676" s="158" t="s">
        <v>172</v>
      </c>
      <c r="AU676" s="158" t="s">
        <v>96</v>
      </c>
      <c r="AV676" s="13" t="s">
        <v>96</v>
      </c>
      <c r="AW676" s="13" t="s">
        <v>42</v>
      </c>
      <c r="AX676" s="13" t="s">
        <v>94</v>
      </c>
      <c r="AY676" s="158" t="s">
        <v>162</v>
      </c>
    </row>
    <row r="677" spans="2:65" s="1" customFormat="1" ht="21.75" customHeight="1">
      <c r="B677" s="33"/>
      <c r="C677" s="137" t="s">
        <v>1108</v>
      </c>
      <c r="D677" s="137" t="s">
        <v>165</v>
      </c>
      <c r="E677" s="138" t="s">
        <v>1109</v>
      </c>
      <c r="F677" s="139" t="s">
        <v>1110</v>
      </c>
      <c r="G677" s="140" t="s">
        <v>168</v>
      </c>
      <c r="H677" s="141">
        <v>26</v>
      </c>
      <c r="I677" s="142"/>
      <c r="J677" s="143">
        <f>ROUND(I677*H677,2)</f>
        <v>0</v>
      </c>
      <c r="K677" s="139" t="s">
        <v>209</v>
      </c>
      <c r="L677" s="33"/>
      <c r="M677" s="144" t="s">
        <v>1</v>
      </c>
      <c r="N677" s="145" t="s">
        <v>52</v>
      </c>
      <c r="P677" s="146">
        <f>O677*H677</f>
        <v>0</v>
      </c>
      <c r="Q677" s="146">
        <v>0</v>
      </c>
      <c r="R677" s="146">
        <f>Q677*H677</f>
        <v>0</v>
      </c>
      <c r="S677" s="146">
        <v>0</v>
      </c>
      <c r="T677" s="147">
        <f>S677*H677</f>
        <v>0</v>
      </c>
      <c r="AR677" s="148" t="s">
        <v>170</v>
      </c>
      <c r="AT677" s="148" t="s">
        <v>165</v>
      </c>
      <c r="AU677" s="148" t="s">
        <v>96</v>
      </c>
      <c r="AY677" s="17" t="s">
        <v>162</v>
      </c>
      <c r="BE677" s="149">
        <f>IF(N677="základní",J677,0)</f>
        <v>0</v>
      </c>
      <c r="BF677" s="149">
        <f>IF(N677="snížená",J677,0)</f>
        <v>0</v>
      </c>
      <c r="BG677" s="149">
        <f>IF(N677="zákl. přenesená",J677,0)</f>
        <v>0</v>
      </c>
      <c r="BH677" s="149">
        <f>IF(N677="sníž. přenesená",J677,0)</f>
        <v>0</v>
      </c>
      <c r="BI677" s="149">
        <f>IF(N677="nulová",J677,0)</f>
        <v>0</v>
      </c>
      <c r="BJ677" s="17" t="s">
        <v>94</v>
      </c>
      <c r="BK677" s="149">
        <f>ROUND(I677*H677,2)</f>
        <v>0</v>
      </c>
      <c r="BL677" s="17" t="s">
        <v>170</v>
      </c>
      <c r="BM677" s="148" t="s">
        <v>1111</v>
      </c>
    </row>
    <row r="678" spans="2:65" s="12" customFormat="1">
      <c r="B678" s="150"/>
      <c r="D678" s="151" t="s">
        <v>172</v>
      </c>
      <c r="E678" s="152" t="s">
        <v>1</v>
      </c>
      <c r="F678" s="153" t="s">
        <v>1112</v>
      </c>
      <c r="H678" s="152" t="s">
        <v>1</v>
      </c>
      <c r="I678" s="154"/>
      <c r="L678" s="150"/>
      <c r="M678" s="155"/>
      <c r="T678" s="156"/>
      <c r="AT678" s="152" t="s">
        <v>172</v>
      </c>
      <c r="AU678" s="152" t="s">
        <v>96</v>
      </c>
      <c r="AV678" s="12" t="s">
        <v>94</v>
      </c>
      <c r="AW678" s="12" t="s">
        <v>42</v>
      </c>
      <c r="AX678" s="12" t="s">
        <v>87</v>
      </c>
      <c r="AY678" s="152" t="s">
        <v>162</v>
      </c>
    </row>
    <row r="679" spans="2:65" s="12" customFormat="1">
      <c r="B679" s="150"/>
      <c r="D679" s="151" t="s">
        <v>172</v>
      </c>
      <c r="E679" s="152" t="s">
        <v>1</v>
      </c>
      <c r="F679" s="153" t="s">
        <v>1113</v>
      </c>
      <c r="H679" s="152" t="s">
        <v>1</v>
      </c>
      <c r="I679" s="154"/>
      <c r="L679" s="150"/>
      <c r="M679" s="155"/>
      <c r="T679" s="156"/>
      <c r="AT679" s="152" t="s">
        <v>172</v>
      </c>
      <c r="AU679" s="152" t="s">
        <v>96</v>
      </c>
      <c r="AV679" s="12" t="s">
        <v>94</v>
      </c>
      <c r="AW679" s="12" t="s">
        <v>42</v>
      </c>
      <c r="AX679" s="12" t="s">
        <v>87</v>
      </c>
      <c r="AY679" s="152" t="s">
        <v>162</v>
      </c>
    </row>
    <row r="680" spans="2:65" s="13" customFormat="1">
      <c r="B680" s="157"/>
      <c r="D680" s="151" t="s">
        <v>172</v>
      </c>
      <c r="E680" s="158" t="s">
        <v>1</v>
      </c>
      <c r="F680" s="159" t="s">
        <v>1114</v>
      </c>
      <c r="H680" s="160">
        <v>25.667000000000002</v>
      </c>
      <c r="I680" s="161"/>
      <c r="L680" s="157"/>
      <c r="M680" s="162"/>
      <c r="T680" s="163"/>
      <c r="AT680" s="158" t="s">
        <v>172</v>
      </c>
      <c r="AU680" s="158" t="s">
        <v>96</v>
      </c>
      <c r="AV680" s="13" t="s">
        <v>96</v>
      </c>
      <c r="AW680" s="13" t="s">
        <v>42</v>
      </c>
      <c r="AX680" s="13" t="s">
        <v>87</v>
      </c>
      <c r="AY680" s="158" t="s">
        <v>162</v>
      </c>
    </row>
    <row r="681" spans="2:65" s="13" customFormat="1">
      <c r="B681" s="157"/>
      <c r="D681" s="151" t="s">
        <v>172</v>
      </c>
      <c r="E681" s="158" t="s">
        <v>1</v>
      </c>
      <c r="F681" s="159" t="s">
        <v>1115</v>
      </c>
      <c r="H681" s="160">
        <v>0.33300000000000002</v>
      </c>
      <c r="I681" s="161"/>
      <c r="L681" s="157"/>
      <c r="M681" s="162"/>
      <c r="T681" s="163"/>
      <c r="AT681" s="158" t="s">
        <v>172</v>
      </c>
      <c r="AU681" s="158" t="s">
        <v>96</v>
      </c>
      <c r="AV681" s="13" t="s">
        <v>96</v>
      </c>
      <c r="AW681" s="13" t="s">
        <v>42</v>
      </c>
      <c r="AX681" s="13" t="s">
        <v>87</v>
      </c>
      <c r="AY681" s="158" t="s">
        <v>162</v>
      </c>
    </row>
    <row r="682" spans="2:65" s="15" customFormat="1">
      <c r="B682" s="171"/>
      <c r="D682" s="151" t="s">
        <v>172</v>
      </c>
      <c r="E682" s="172" t="s">
        <v>412</v>
      </c>
      <c r="F682" s="173" t="s">
        <v>220</v>
      </c>
      <c r="H682" s="174">
        <v>26</v>
      </c>
      <c r="I682" s="175"/>
      <c r="L682" s="171"/>
      <c r="M682" s="176"/>
      <c r="T682" s="177"/>
      <c r="AT682" s="172" t="s">
        <v>172</v>
      </c>
      <c r="AU682" s="172" t="s">
        <v>96</v>
      </c>
      <c r="AV682" s="15" t="s">
        <v>186</v>
      </c>
      <c r="AW682" s="15" t="s">
        <v>42</v>
      </c>
      <c r="AX682" s="15" t="s">
        <v>87</v>
      </c>
      <c r="AY682" s="172" t="s">
        <v>162</v>
      </c>
    </row>
    <row r="683" spans="2:65" s="14" customFormat="1">
      <c r="B683" s="164"/>
      <c r="D683" s="151" t="s">
        <v>172</v>
      </c>
      <c r="E683" s="165" t="s">
        <v>1</v>
      </c>
      <c r="F683" s="166" t="s">
        <v>178</v>
      </c>
      <c r="H683" s="167">
        <v>26</v>
      </c>
      <c r="I683" s="168"/>
      <c r="L683" s="164"/>
      <c r="M683" s="169"/>
      <c r="T683" s="170"/>
      <c r="AT683" s="165" t="s">
        <v>172</v>
      </c>
      <c r="AU683" s="165" t="s">
        <v>96</v>
      </c>
      <c r="AV683" s="14" t="s">
        <v>170</v>
      </c>
      <c r="AW683" s="14" t="s">
        <v>42</v>
      </c>
      <c r="AX683" s="14" t="s">
        <v>94</v>
      </c>
      <c r="AY683" s="165" t="s">
        <v>162</v>
      </c>
    </row>
    <row r="684" spans="2:65" s="1" customFormat="1" ht="16.5" customHeight="1">
      <c r="B684" s="33"/>
      <c r="C684" s="185" t="s">
        <v>1116</v>
      </c>
      <c r="D684" s="185" t="s">
        <v>585</v>
      </c>
      <c r="E684" s="186" t="s">
        <v>1117</v>
      </c>
      <c r="F684" s="187" t="s">
        <v>1118</v>
      </c>
      <c r="G684" s="188" t="s">
        <v>168</v>
      </c>
      <c r="H684" s="189">
        <v>26</v>
      </c>
      <c r="I684" s="190"/>
      <c r="J684" s="191">
        <f>ROUND(I684*H684,2)</f>
        <v>0</v>
      </c>
      <c r="K684" s="187" t="s">
        <v>169</v>
      </c>
      <c r="L684" s="192"/>
      <c r="M684" s="193" t="s">
        <v>1</v>
      </c>
      <c r="N684" s="194" t="s">
        <v>52</v>
      </c>
      <c r="P684" s="146">
        <f>O684*H684</f>
        <v>0</v>
      </c>
      <c r="Q684" s="146">
        <v>2.0000000000000001E-4</v>
      </c>
      <c r="R684" s="146">
        <f>Q684*H684</f>
        <v>5.2000000000000006E-3</v>
      </c>
      <c r="S684" s="146">
        <v>0</v>
      </c>
      <c r="T684" s="147">
        <f>S684*H684</f>
        <v>0</v>
      </c>
      <c r="AR684" s="148" t="s">
        <v>211</v>
      </c>
      <c r="AT684" s="148" t="s">
        <v>585</v>
      </c>
      <c r="AU684" s="148" t="s">
        <v>96</v>
      </c>
      <c r="AY684" s="17" t="s">
        <v>162</v>
      </c>
      <c r="BE684" s="149">
        <f>IF(N684="základní",J684,0)</f>
        <v>0</v>
      </c>
      <c r="BF684" s="149">
        <f>IF(N684="snížená",J684,0)</f>
        <v>0</v>
      </c>
      <c r="BG684" s="149">
        <f>IF(N684="zákl. přenesená",J684,0)</f>
        <v>0</v>
      </c>
      <c r="BH684" s="149">
        <f>IF(N684="sníž. přenesená",J684,0)</f>
        <v>0</v>
      </c>
      <c r="BI684" s="149">
        <f>IF(N684="nulová",J684,0)</f>
        <v>0</v>
      </c>
      <c r="BJ684" s="17" t="s">
        <v>94</v>
      </c>
      <c r="BK684" s="149">
        <f>ROUND(I684*H684,2)</f>
        <v>0</v>
      </c>
      <c r="BL684" s="17" t="s">
        <v>170</v>
      </c>
      <c r="BM684" s="148" t="s">
        <v>1119</v>
      </c>
    </row>
    <row r="685" spans="2:65" s="13" customFormat="1">
      <c r="B685" s="157"/>
      <c r="D685" s="151" t="s">
        <v>172</v>
      </c>
      <c r="E685" s="158" t="s">
        <v>1</v>
      </c>
      <c r="F685" s="159" t="s">
        <v>412</v>
      </c>
      <c r="H685" s="160">
        <v>26</v>
      </c>
      <c r="I685" s="161"/>
      <c r="L685" s="157"/>
      <c r="M685" s="162"/>
      <c r="T685" s="163"/>
      <c r="AT685" s="158" t="s">
        <v>172</v>
      </c>
      <c r="AU685" s="158" t="s">
        <v>96</v>
      </c>
      <c r="AV685" s="13" t="s">
        <v>96</v>
      </c>
      <c r="AW685" s="13" t="s">
        <v>42</v>
      </c>
      <c r="AX685" s="13" t="s">
        <v>94</v>
      </c>
      <c r="AY685" s="158" t="s">
        <v>162</v>
      </c>
    </row>
    <row r="686" spans="2:65" s="1" customFormat="1" ht="21.75" customHeight="1">
      <c r="B686" s="33"/>
      <c r="C686" s="137" t="s">
        <v>1120</v>
      </c>
      <c r="D686" s="137" t="s">
        <v>165</v>
      </c>
      <c r="E686" s="138" t="s">
        <v>1121</v>
      </c>
      <c r="F686" s="139" t="s">
        <v>1122</v>
      </c>
      <c r="G686" s="140" t="s">
        <v>168</v>
      </c>
      <c r="H686" s="141">
        <v>4</v>
      </c>
      <c r="I686" s="142"/>
      <c r="J686" s="143">
        <f>ROUND(I686*H686,2)</f>
        <v>0</v>
      </c>
      <c r="K686" s="139" t="s">
        <v>209</v>
      </c>
      <c r="L686" s="33"/>
      <c r="M686" s="144" t="s">
        <v>1</v>
      </c>
      <c r="N686" s="145" t="s">
        <v>52</v>
      </c>
      <c r="P686" s="146">
        <f>O686*H686</f>
        <v>0</v>
      </c>
      <c r="Q686" s="146">
        <v>0</v>
      </c>
      <c r="R686" s="146">
        <f>Q686*H686</f>
        <v>0</v>
      </c>
      <c r="S686" s="146">
        <v>0</v>
      </c>
      <c r="T686" s="147">
        <f>S686*H686</f>
        <v>0</v>
      </c>
      <c r="AR686" s="148" t="s">
        <v>170</v>
      </c>
      <c r="AT686" s="148" t="s">
        <v>165</v>
      </c>
      <c r="AU686" s="148" t="s">
        <v>96</v>
      </c>
      <c r="AY686" s="17" t="s">
        <v>162</v>
      </c>
      <c r="BE686" s="149">
        <f>IF(N686="základní",J686,0)</f>
        <v>0</v>
      </c>
      <c r="BF686" s="149">
        <f>IF(N686="snížená",J686,0)</f>
        <v>0</v>
      </c>
      <c r="BG686" s="149">
        <f>IF(N686="zákl. přenesená",J686,0)</f>
        <v>0</v>
      </c>
      <c r="BH686" s="149">
        <f>IF(N686="sníž. přenesená",J686,0)</f>
        <v>0</v>
      </c>
      <c r="BI686" s="149">
        <f>IF(N686="nulová",J686,0)</f>
        <v>0</v>
      </c>
      <c r="BJ686" s="17" t="s">
        <v>94</v>
      </c>
      <c r="BK686" s="149">
        <f>ROUND(I686*H686,2)</f>
        <v>0</v>
      </c>
      <c r="BL686" s="17" t="s">
        <v>170</v>
      </c>
      <c r="BM686" s="148" t="s">
        <v>1123</v>
      </c>
    </row>
    <row r="687" spans="2:65" s="12" customFormat="1">
      <c r="B687" s="150"/>
      <c r="D687" s="151" t="s">
        <v>172</v>
      </c>
      <c r="E687" s="152" t="s">
        <v>1</v>
      </c>
      <c r="F687" s="153" t="s">
        <v>1124</v>
      </c>
      <c r="H687" s="152" t="s">
        <v>1</v>
      </c>
      <c r="I687" s="154"/>
      <c r="L687" s="150"/>
      <c r="M687" s="155"/>
      <c r="T687" s="156"/>
      <c r="AT687" s="152" t="s">
        <v>172</v>
      </c>
      <c r="AU687" s="152" t="s">
        <v>96</v>
      </c>
      <c r="AV687" s="12" t="s">
        <v>94</v>
      </c>
      <c r="AW687" s="12" t="s">
        <v>42</v>
      </c>
      <c r="AX687" s="12" t="s">
        <v>87</v>
      </c>
      <c r="AY687" s="152" t="s">
        <v>162</v>
      </c>
    </row>
    <row r="688" spans="2:65" s="13" customFormat="1">
      <c r="B688" s="157"/>
      <c r="D688" s="151" t="s">
        <v>172</v>
      </c>
      <c r="E688" s="158" t="s">
        <v>1</v>
      </c>
      <c r="F688" s="159" t="s">
        <v>1125</v>
      </c>
      <c r="H688" s="160">
        <v>4</v>
      </c>
      <c r="I688" s="161"/>
      <c r="L688" s="157"/>
      <c r="M688" s="162"/>
      <c r="T688" s="163"/>
      <c r="AT688" s="158" t="s">
        <v>172</v>
      </c>
      <c r="AU688" s="158" t="s">
        <v>96</v>
      </c>
      <c r="AV688" s="13" t="s">
        <v>96</v>
      </c>
      <c r="AW688" s="13" t="s">
        <v>42</v>
      </c>
      <c r="AX688" s="13" t="s">
        <v>87</v>
      </c>
      <c r="AY688" s="158" t="s">
        <v>162</v>
      </c>
    </row>
    <row r="689" spans="2:65" s="15" customFormat="1">
      <c r="B689" s="171"/>
      <c r="D689" s="151" t="s">
        <v>172</v>
      </c>
      <c r="E689" s="172" t="s">
        <v>390</v>
      </c>
      <c r="F689" s="173" t="s">
        <v>220</v>
      </c>
      <c r="H689" s="174">
        <v>4</v>
      </c>
      <c r="I689" s="175"/>
      <c r="L689" s="171"/>
      <c r="M689" s="176"/>
      <c r="T689" s="177"/>
      <c r="AT689" s="172" t="s">
        <v>172</v>
      </c>
      <c r="AU689" s="172" t="s">
        <v>96</v>
      </c>
      <c r="AV689" s="15" t="s">
        <v>186</v>
      </c>
      <c r="AW689" s="15" t="s">
        <v>42</v>
      </c>
      <c r="AX689" s="15" t="s">
        <v>94</v>
      </c>
      <c r="AY689" s="172" t="s">
        <v>162</v>
      </c>
    </row>
    <row r="690" spans="2:65" s="1" customFormat="1" ht="16.5" customHeight="1">
      <c r="B690" s="33"/>
      <c r="C690" s="185" t="s">
        <v>1126</v>
      </c>
      <c r="D690" s="185" t="s">
        <v>585</v>
      </c>
      <c r="E690" s="186" t="s">
        <v>1127</v>
      </c>
      <c r="F690" s="187" t="s">
        <v>1128</v>
      </c>
      <c r="G690" s="188" t="s">
        <v>168</v>
      </c>
      <c r="H690" s="189">
        <v>4</v>
      </c>
      <c r="I690" s="190"/>
      <c r="J690" s="191">
        <f>ROUND(I690*H690,2)</f>
        <v>0</v>
      </c>
      <c r="K690" s="187" t="s">
        <v>169</v>
      </c>
      <c r="L690" s="192"/>
      <c r="M690" s="193" t="s">
        <v>1</v>
      </c>
      <c r="N690" s="194" t="s">
        <v>52</v>
      </c>
      <c r="P690" s="146">
        <f>O690*H690</f>
        <v>0</v>
      </c>
      <c r="Q690" s="146">
        <v>1E-3</v>
      </c>
      <c r="R690" s="146">
        <f>Q690*H690</f>
        <v>4.0000000000000001E-3</v>
      </c>
      <c r="S690" s="146">
        <v>0</v>
      </c>
      <c r="T690" s="147">
        <f>S690*H690</f>
        <v>0</v>
      </c>
      <c r="AR690" s="148" t="s">
        <v>211</v>
      </c>
      <c r="AT690" s="148" t="s">
        <v>585</v>
      </c>
      <c r="AU690" s="148" t="s">
        <v>96</v>
      </c>
      <c r="AY690" s="17" t="s">
        <v>162</v>
      </c>
      <c r="BE690" s="149">
        <f>IF(N690="základní",J690,0)</f>
        <v>0</v>
      </c>
      <c r="BF690" s="149">
        <f>IF(N690="snížená",J690,0)</f>
        <v>0</v>
      </c>
      <c r="BG690" s="149">
        <f>IF(N690="zákl. přenesená",J690,0)</f>
        <v>0</v>
      </c>
      <c r="BH690" s="149">
        <f>IF(N690="sníž. přenesená",J690,0)</f>
        <v>0</v>
      </c>
      <c r="BI690" s="149">
        <f>IF(N690="nulová",J690,0)</f>
        <v>0</v>
      </c>
      <c r="BJ690" s="17" t="s">
        <v>94</v>
      </c>
      <c r="BK690" s="149">
        <f>ROUND(I690*H690,2)</f>
        <v>0</v>
      </c>
      <c r="BL690" s="17" t="s">
        <v>170</v>
      </c>
      <c r="BM690" s="148" t="s">
        <v>1129</v>
      </c>
    </row>
    <row r="691" spans="2:65" s="13" customFormat="1">
      <c r="B691" s="157"/>
      <c r="D691" s="151" t="s">
        <v>172</v>
      </c>
      <c r="E691" s="158" t="s">
        <v>1</v>
      </c>
      <c r="F691" s="159" t="s">
        <v>390</v>
      </c>
      <c r="H691" s="160">
        <v>4</v>
      </c>
      <c r="I691" s="161"/>
      <c r="L691" s="157"/>
      <c r="M691" s="162"/>
      <c r="T691" s="163"/>
      <c r="AT691" s="158" t="s">
        <v>172</v>
      </c>
      <c r="AU691" s="158" t="s">
        <v>96</v>
      </c>
      <c r="AV691" s="13" t="s">
        <v>96</v>
      </c>
      <c r="AW691" s="13" t="s">
        <v>42</v>
      </c>
      <c r="AX691" s="13" t="s">
        <v>94</v>
      </c>
      <c r="AY691" s="158" t="s">
        <v>162</v>
      </c>
    </row>
    <row r="692" spans="2:65" s="1" customFormat="1" ht="33" customHeight="1">
      <c r="B692" s="33"/>
      <c r="C692" s="137" t="s">
        <v>1130</v>
      </c>
      <c r="D692" s="137" t="s">
        <v>165</v>
      </c>
      <c r="E692" s="138" t="s">
        <v>1131</v>
      </c>
      <c r="F692" s="139" t="s">
        <v>1132</v>
      </c>
      <c r="G692" s="140" t="s">
        <v>168</v>
      </c>
      <c r="H692" s="141">
        <v>4</v>
      </c>
      <c r="I692" s="142"/>
      <c r="J692" s="143">
        <f>ROUND(I692*H692,2)</f>
        <v>0</v>
      </c>
      <c r="K692" s="139" t="s">
        <v>209</v>
      </c>
      <c r="L692" s="33"/>
      <c r="M692" s="144" t="s">
        <v>1</v>
      </c>
      <c r="N692" s="145" t="s">
        <v>52</v>
      </c>
      <c r="P692" s="146">
        <f>O692*H692</f>
        <v>0</v>
      </c>
      <c r="Q692" s="146">
        <v>3.0000000000000001E-3</v>
      </c>
      <c r="R692" s="146">
        <f>Q692*H692</f>
        <v>1.2E-2</v>
      </c>
      <c r="S692" s="146">
        <v>3.0000000000000001E-3</v>
      </c>
      <c r="T692" s="147">
        <f>S692*H692</f>
        <v>1.2E-2</v>
      </c>
      <c r="AR692" s="148" t="s">
        <v>170</v>
      </c>
      <c r="AT692" s="148" t="s">
        <v>165</v>
      </c>
      <c r="AU692" s="148" t="s">
        <v>96</v>
      </c>
      <c r="AY692" s="17" t="s">
        <v>162</v>
      </c>
      <c r="BE692" s="149">
        <f>IF(N692="základní",J692,0)</f>
        <v>0</v>
      </c>
      <c r="BF692" s="149">
        <f>IF(N692="snížená",J692,0)</f>
        <v>0</v>
      </c>
      <c r="BG692" s="149">
        <f>IF(N692="zákl. přenesená",J692,0)</f>
        <v>0</v>
      </c>
      <c r="BH692" s="149">
        <f>IF(N692="sníž. přenesená",J692,0)</f>
        <v>0</v>
      </c>
      <c r="BI692" s="149">
        <f>IF(N692="nulová",J692,0)</f>
        <v>0</v>
      </c>
      <c r="BJ692" s="17" t="s">
        <v>94</v>
      </c>
      <c r="BK692" s="149">
        <f>ROUND(I692*H692,2)</f>
        <v>0</v>
      </c>
      <c r="BL692" s="17" t="s">
        <v>170</v>
      </c>
      <c r="BM692" s="148" t="s">
        <v>1133</v>
      </c>
    </row>
    <row r="693" spans="2:65" s="12" customFormat="1">
      <c r="B693" s="150"/>
      <c r="D693" s="151" t="s">
        <v>172</v>
      </c>
      <c r="E693" s="152" t="s">
        <v>1</v>
      </c>
      <c r="F693" s="153" t="s">
        <v>1134</v>
      </c>
      <c r="H693" s="152" t="s">
        <v>1</v>
      </c>
      <c r="I693" s="154"/>
      <c r="L693" s="150"/>
      <c r="M693" s="155"/>
      <c r="T693" s="156"/>
      <c r="AT693" s="152" t="s">
        <v>172</v>
      </c>
      <c r="AU693" s="152" t="s">
        <v>96</v>
      </c>
      <c r="AV693" s="12" t="s">
        <v>94</v>
      </c>
      <c r="AW693" s="12" t="s">
        <v>42</v>
      </c>
      <c r="AX693" s="12" t="s">
        <v>87</v>
      </c>
      <c r="AY693" s="152" t="s">
        <v>162</v>
      </c>
    </row>
    <row r="694" spans="2:65" s="13" customFormat="1">
      <c r="B694" s="157"/>
      <c r="D694" s="151" t="s">
        <v>172</v>
      </c>
      <c r="E694" s="158" t="s">
        <v>1</v>
      </c>
      <c r="F694" s="159" t="s">
        <v>1125</v>
      </c>
      <c r="H694" s="160">
        <v>4</v>
      </c>
      <c r="I694" s="161"/>
      <c r="L694" s="157"/>
      <c r="M694" s="162"/>
      <c r="T694" s="163"/>
      <c r="AT694" s="158" t="s">
        <v>172</v>
      </c>
      <c r="AU694" s="158" t="s">
        <v>96</v>
      </c>
      <c r="AV694" s="13" t="s">
        <v>96</v>
      </c>
      <c r="AW694" s="13" t="s">
        <v>42</v>
      </c>
      <c r="AX694" s="13" t="s">
        <v>87</v>
      </c>
      <c r="AY694" s="158" t="s">
        <v>162</v>
      </c>
    </row>
    <row r="695" spans="2:65" s="14" customFormat="1">
      <c r="B695" s="164"/>
      <c r="D695" s="151" t="s">
        <v>172</v>
      </c>
      <c r="E695" s="165" t="s">
        <v>1</v>
      </c>
      <c r="F695" s="166" t="s">
        <v>178</v>
      </c>
      <c r="H695" s="167">
        <v>4</v>
      </c>
      <c r="I695" s="168"/>
      <c r="L695" s="164"/>
      <c r="M695" s="169"/>
      <c r="T695" s="170"/>
      <c r="AT695" s="165" t="s">
        <v>172</v>
      </c>
      <c r="AU695" s="165" t="s">
        <v>96</v>
      </c>
      <c r="AV695" s="14" t="s">
        <v>170</v>
      </c>
      <c r="AW695" s="14" t="s">
        <v>42</v>
      </c>
      <c r="AX695" s="14" t="s">
        <v>94</v>
      </c>
      <c r="AY695" s="165" t="s">
        <v>162</v>
      </c>
    </row>
    <row r="696" spans="2:65" s="1" customFormat="1" ht="21.75" customHeight="1">
      <c r="B696" s="33"/>
      <c r="C696" s="137" t="s">
        <v>1135</v>
      </c>
      <c r="D696" s="137" t="s">
        <v>165</v>
      </c>
      <c r="E696" s="138" t="s">
        <v>1136</v>
      </c>
      <c r="F696" s="139" t="s">
        <v>1137</v>
      </c>
      <c r="G696" s="140" t="s">
        <v>168</v>
      </c>
      <c r="H696" s="141">
        <v>2</v>
      </c>
      <c r="I696" s="142"/>
      <c r="J696" s="143">
        <f>ROUND(I696*H696,2)</f>
        <v>0</v>
      </c>
      <c r="K696" s="139" t="s">
        <v>169</v>
      </c>
      <c r="L696" s="33"/>
      <c r="M696" s="144" t="s">
        <v>1</v>
      </c>
      <c r="N696" s="145" t="s">
        <v>52</v>
      </c>
      <c r="P696" s="146">
        <f>O696*H696</f>
        <v>0</v>
      </c>
      <c r="Q696" s="146">
        <v>0</v>
      </c>
      <c r="R696" s="146">
        <f>Q696*H696</f>
        <v>0</v>
      </c>
      <c r="S696" s="146">
        <v>0</v>
      </c>
      <c r="T696" s="147">
        <f>S696*H696</f>
        <v>0</v>
      </c>
      <c r="AR696" s="148" t="s">
        <v>170</v>
      </c>
      <c r="AT696" s="148" t="s">
        <v>165</v>
      </c>
      <c r="AU696" s="148" t="s">
        <v>96</v>
      </c>
      <c r="AY696" s="17" t="s">
        <v>162</v>
      </c>
      <c r="BE696" s="149">
        <f>IF(N696="základní",J696,0)</f>
        <v>0</v>
      </c>
      <c r="BF696" s="149">
        <f>IF(N696="snížená",J696,0)</f>
        <v>0</v>
      </c>
      <c r="BG696" s="149">
        <f>IF(N696="zákl. přenesená",J696,0)</f>
        <v>0</v>
      </c>
      <c r="BH696" s="149">
        <f>IF(N696="sníž. přenesená",J696,0)</f>
        <v>0</v>
      </c>
      <c r="BI696" s="149">
        <f>IF(N696="nulová",J696,0)</f>
        <v>0</v>
      </c>
      <c r="BJ696" s="17" t="s">
        <v>94</v>
      </c>
      <c r="BK696" s="149">
        <f>ROUND(I696*H696,2)</f>
        <v>0</v>
      </c>
      <c r="BL696" s="17" t="s">
        <v>170</v>
      </c>
      <c r="BM696" s="148" t="s">
        <v>1138</v>
      </c>
    </row>
    <row r="697" spans="2:65" s="12" customFormat="1">
      <c r="B697" s="150"/>
      <c r="D697" s="151" t="s">
        <v>172</v>
      </c>
      <c r="E697" s="152" t="s">
        <v>1</v>
      </c>
      <c r="F697" s="153" t="s">
        <v>1139</v>
      </c>
      <c r="H697" s="152" t="s">
        <v>1</v>
      </c>
      <c r="I697" s="154"/>
      <c r="L697" s="150"/>
      <c r="M697" s="155"/>
      <c r="T697" s="156"/>
      <c r="AT697" s="152" t="s">
        <v>172</v>
      </c>
      <c r="AU697" s="152" t="s">
        <v>96</v>
      </c>
      <c r="AV697" s="12" t="s">
        <v>94</v>
      </c>
      <c r="AW697" s="12" t="s">
        <v>42</v>
      </c>
      <c r="AX697" s="12" t="s">
        <v>87</v>
      </c>
      <c r="AY697" s="152" t="s">
        <v>162</v>
      </c>
    </row>
    <row r="698" spans="2:65" s="13" customFormat="1">
      <c r="B698" s="157"/>
      <c r="D698" s="151" t="s">
        <v>172</v>
      </c>
      <c r="E698" s="158" t="s">
        <v>1</v>
      </c>
      <c r="F698" s="159" t="s">
        <v>431</v>
      </c>
      <c r="H698" s="160">
        <v>4</v>
      </c>
      <c r="I698" s="161"/>
      <c r="L698" s="157"/>
      <c r="M698" s="162"/>
      <c r="T698" s="163"/>
      <c r="AT698" s="158" t="s">
        <v>172</v>
      </c>
      <c r="AU698" s="158" t="s">
        <v>96</v>
      </c>
      <c r="AV698" s="13" t="s">
        <v>96</v>
      </c>
      <c r="AW698" s="13" t="s">
        <v>42</v>
      </c>
      <c r="AX698" s="13" t="s">
        <v>87</v>
      </c>
      <c r="AY698" s="158" t="s">
        <v>162</v>
      </c>
    </row>
    <row r="699" spans="2:65" s="12" customFormat="1">
      <c r="B699" s="150"/>
      <c r="D699" s="151" t="s">
        <v>172</v>
      </c>
      <c r="E699" s="152" t="s">
        <v>1</v>
      </c>
      <c r="F699" s="153" t="s">
        <v>1140</v>
      </c>
      <c r="H699" s="152" t="s">
        <v>1</v>
      </c>
      <c r="I699" s="154"/>
      <c r="L699" s="150"/>
      <c r="M699" s="155"/>
      <c r="T699" s="156"/>
      <c r="AT699" s="152" t="s">
        <v>172</v>
      </c>
      <c r="AU699" s="152" t="s">
        <v>96</v>
      </c>
      <c r="AV699" s="12" t="s">
        <v>94</v>
      </c>
      <c r="AW699" s="12" t="s">
        <v>42</v>
      </c>
      <c r="AX699" s="12" t="s">
        <v>87</v>
      </c>
      <c r="AY699" s="152" t="s">
        <v>162</v>
      </c>
    </row>
    <row r="700" spans="2:65" s="13" customFormat="1">
      <c r="B700" s="157"/>
      <c r="D700" s="151" t="s">
        <v>172</v>
      </c>
      <c r="E700" s="158" t="s">
        <v>1</v>
      </c>
      <c r="F700" s="159" t="s">
        <v>1141</v>
      </c>
      <c r="H700" s="160">
        <v>-2</v>
      </c>
      <c r="I700" s="161"/>
      <c r="L700" s="157"/>
      <c r="M700" s="162"/>
      <c r="T700" s="163"/>
      <c r="AT700" s="158" t="s">
        <v>172</v>
      </c>
      <c r="AU700" s="158" t="s">
        <v>96</v>
      </c>
      <c r="AV700" s="13" t="s">
        <v>96</v>
      </c>
      <c r="AW700" s="13" t="s">
        <v>42</v>
      </c>
      <c r="AX700" s="13" t="s">
        <v>87</v>
      </c>
      <c r="AY700" s="158" t="s">
        <v>162</v>
      </c>
    </row>
    <row r="701" spans="2:65" s="15" customFormat="1">
      <c r="B701" s="171"/>
      <c r="D701" s="151" t="s">
        <v>172</v>
      </c>
      <c r="E701" s="172" t="s">
        <v>351</v>
      </c>
      <c r="F701" s="173" t="s">
        <v>220</v>
      </c>
      <c r="H701" s="174">
        <v>2</v>
      </c>
      <c r="I701" s="175"/>
      <c r="L701" s="171"/>
      <c r="M701" s="176"/>
      <c r="T701" s="177"/>
      <c r="AT701" s="172" t="s">
        <v>172</v>
      </c>
      <c r="AU701" s="172" t="s">
        <v>96</v>
      </c>
      <c r="AV701" s="15" t="s">
        <v>186</v>
      </c>
      <c r="AW701" s="15" t="s">
        <v>42</v>
      </c>
      <c r="AX701" s="15" t="s">
        <v>94</v>
      </c>
      <c r="AY701" s="172" t="s">
        <v>162</v>
      </c>
    </row>
    <row r="702" spans="2:65" s="1" customFormat="1" ht="16.5" customHeight="1">
      <c r="B702" s="33"/>
      <c r="C702" s="185" t="s">
        <v>1142</v>
      </c>
      <c r="D702" s="185" t="s">
        <v>585</v>
      </c>
      <c r="E702" s="186" t="s">
        <v>1143</v>
      </c>
      <c r="F702" s="187" t="s">
        <v>1144</v>
      </c>
      <c r="G702" s="188" t="s">
        <v>168</v>
      </c>
      <c r="H702" s="189">
        <v>2</v>
      </c>
      <c r="I702" s="190"/>
      <c r="J702" s="191">
        <f>ROUND(I702*H702,2)</f>
        <v>0</v>
      </c>
      <c r="K702" s="187" t="s">
        <v>169</v>
      </c>
      <c r="L702" s="192"/>
      <c r="M702" s="193" t="s">
        <v>1</v>
      </c>
      <c r="N702" s="194" t="s">
        <v>52</v>
      </c>
      <c r="P702" s="146">
        <f>O702*H702</f>
        <v>0</v>
      </c>
      <c r="Q702" s="146">
        <v>7.2000000000000005E-4</v>
      </c>
      <c r="R702" s="146">
        <f>Q702*H702</f>
        <v>1.4400000000000001E-3</v>
      </c>
      <c r="S702" s="146">
        <v>0</v>
      </c>
      <c r="T702" s="147">
        <f>S702*H702</f>
        <v>0</v>
      </c>
      <c r="AR702" s="148" t="s">
        <v>211</v>
      </c>
      <c r="AT702" s="148" t="s">
        <v>585</v>
      </c>
      <c r="AU702" s="148" t="s">
        <v>96</v>
      </c>
      <c r="AY702" s="17" t="s">
        <v>162</v>
      </c>
      <c r="BE702" s="149">
        <f>IF(N702="základní",J702,0)</f>
        <v>0</v>
      </c>
      <c r="BF702" s="149">
        <f>IF(N702="snížená",J702,0)</f>
        <v>0</v>
      </c>
      <c r="BG702" s="149">
        <f>IF(N702="zákl. přenesená",J702,0)</f>
        <v>0</v>
      </c>
      <c r="BH702" s="149">
        <f>IF(N702="sníž. přenesená",J702,0)</f>
        <v>0</v>
      </c>
      <c r="BI702" s="149">
        <f>IF(N702="nulová",J702,0)</f>
        <v>0</v>
      </c>
      <c r="BJ702" s="17" t="s">
        <v>94</v>
      </c>
      <c r="BK702" s="149">
        <f>ROUND(I702*H702,2)</f>
        <v>0</v>
      </c>
      <c r="BL702" s="17" t="s">
        <v>170</v>
      </c>
      <c r="BM702" s="148" t="s">
        <v>1145</v>
      </c>
    </row>
    <row r="703" spans="2:65" s="13" customFormat="1">
      <c r="B703" s="157"/>
      <c r="D703" s="151" t="s">
        <v>172</v>
      </c>
      <c r="E703" s="158" t="s">
        <v>1</v>
      </c>
      <c r="F703" s="159" t="s">
        <v>351</v>
      </c>
      <c r="H703" s="160">
        <v>2</v>
      </c>
      <c r="I703" s="161"/>
      <c r="L703" s="157"/>
      <c r="M703" s="162"/>
      <c r="T703" s="163"/>
      <c r="AT703" s="158" t="s">
        <v>172</v>
      </c>
      <c r="AU703" s="158" t="s">
        <v>96</v>
      </c>
      <c r="AV703" s="13" t="s">
        <v>96</v>
      </c>
      <c r="AW703" s="13" t="s">
        <v>42</v>
      </c>
      <c r="AX703" s="13" t="s">
        <v>94</v>
      </c>
      <c r="AY703" s="158" t="s">
        <v>162</v>
      </c>
    </row>
    <row r="704" spans="2:65" s="1" customFormat="1" ht="24.2" customHeight="1">
      <c r="B704" s="33"/>
      <c r="C704" s="137" t="s">
        <v>1146</v>
      </c>
      <c r="D704" s="137" t="s">
        <v>165</v>
      </c>
      <c r="E704" s="138" t="s">
        <v>1147</v>
      </c>
      <c r="F704" s="139" t="s">
        <v>1148</v>
      </c>
      <c r="G704" s="140" t="s">
        <v>168</v>
      </c>
      <c r="H704" s="141">
        <v>1</v>
      </c>
      <c r="I704" s="142"/>
      <c r="J704" s="143">
        <f>ROUND(I704*H704,2)</f>
        <v>0</v>
      </c>
      <c r="K704" s="139" t="s">
        <v>209</v>
      </c>
      <c r="L704" s="33"/>
      <c r="M704" s="144" t="s">
        <v>1</v>
      </c>
      <c r="N704" s="145" t="s">
        <v>52</v>
      </c>
      <c r="P704" s="146">
        <f>O704*H704</f>
        <v>0</v>
      </c>
      <c r="Q704" s="146">
        <v>3.0000000000000001E-3</v>
      </c>
      <c r="R704" s="146">
        <f>Q704*H704</f>
        <v>3.0000000000000001E-3</v>
      </c>
      <c r="S704" s="146">
        <v>6.0000000000000001E-3</v>
      </c>
      <c r="T704" s="147">
        <f>S704*H704</f>
        <v>6.0000000000000001E-3</v>
      </c>
      <c r="AR704" s="148" t="s">
        <v>170</v>
      </c>
      <c r="AT704" s="148" t="s">
        <v>165</v>
      </c>
      <c r="AU704" s="148" t="s">
        <v>96</v>
      </c>
      <c r="AY704" s="17" t="s">
        <v>162</v>
      </c>
      <c r="BE704" s="149">
        <f>IF(N704="základní",J704,0)</f>
        <v>0</v>
      </c>
      <c r="BF704" s="149">
        <f>IF(N704="snížená",J704,0)</f>
        <v>0</v>
      </c>
      <c r="BG704" s="149">
        <f>IF(N704="zákl. přenesená",J704,0)</f>
        <v>0</v>
      </c>
      <c r="BH704" s="149">
        <f>IF(N704="sníž. přenesená",J704,0)</f>
        <v>0</v>
      </c>
      <c r="BI704" s="149">
        <f>IF(N704="nulová",J704,0)</f>
        <v>0</v>
      </c>
      <c r="BJ704" s="17" t="s">
        <v>94</v>
      </c>
      <c r="BK704" s="149">
        <f>ROUND(I704*H704,2)</f>
        <v>0</v>
      </c>
      <c r="BL704" s="17" t="s">
        <v>170</v>
      </c>
      <c r="BM704" s="148" t="s">
        <v>1149</v>
      </c>
    </row>
    <row r="705" spans="2:65" s="12" customFormat="1">
      <c r="B705" s="150"/>
      <c r="D705" s="151" t="s">
        <v>172</v>
      </c>
      <c r="E705" s="152" t="s">
        <v>1</v>
      </c>
      <c r="F705" s="153" t="s">
        <v>1093</v>
      </c>
      <c r="H705" s="152" t="s">
        <v>1</v>
      </c>
      <c r="I705" s="154"/>
      <c r="L705" s="150"/>
      <c r="M705" s="155"/>
      <c r="T705" s="156"/>
      <c r="AT705" s="152" t="s">
        <v>172</v>
      </c>
      <c r="AU705" s="152" t="s">
        <v>96</v>
      </c>
      <c r="AV705" s="12" t="s">
        <v>94</v>
      </c>
      <c r="AW705" s="12" t="s">
        <v>42</v>
      </c>
      <c r="AX705" s="12" t="s">
        <v>87</v>
      </c>
      <c r="AY705" s="152" t="s">
        <v>162</v>
      </c>
    </row>
    <row r="706" spans="2:65" s="13" customFormat="1">
      <c r="B706" s="157"/>
      <c r="D706" s="151" t="s">
        <v>172</v>
      </c>
      <c r="E706" s="158" t="s">
        <v>1</v>
      </c>
      <c r="F706" s="159" t="s">
        <v>1150</v>
      </c>
      <c r="H706" s="160">
        <v>1</v>
      </c>
      <c r="I706" s="161"/>
      <c r="L706" s="157"/>
      <c r="M706" s="162"/>
      <c r="T706" s="163"/>
      <c r="AT706" s="158" t="s">
        <v>172</v>
      </c>
      <c r="AU706" s="158" t="s">
        <v>96</v>
      </c>
      <c r="AV706" s="13" t="s">
        <v>96</v>
      </c>
      <c r="AW706" s="13" t="s">
        <v>42</v>
      </c>
      <c r="AX706" s="13" t="s">
        <v>87</v>
      </c>
      <c r="AY706" s="158" t="s">
        <v>162</v>
      </c>
    </row>
    <row r="707" spans="2:65" s="14" customFormat="1">
      <c r="B707" s="164"/>
      <c r="D707" s="151" t="s">
        <v>172</v>
      </c>
      <c r="E707" s="165" t="s">
        <v>1</v>
      </c>
      <c r="F707" s="166" t="s">
        <v>178</v>
      </c>
      <c r="H707" s="167">
        <v>1</v>
      </c>
      <c r="I707" s="168"/>
      <c r="L707" s="164"/>
      <c r="M707" s="169"/>
      <c r="T707" s="170"/>
      <c r="AT707" s="165" t="s">
        <v>172</v>
      </c>
      <c r="AU707" s="165" t="s">
        <v>96</v>
      </c>
      <c r="AV707" s="14" t="s">
        <v>170</v>
      </c>
      <c r="AW707" s="14" t="s">
        <v>42</v>
      </c>
      <c r="AX707" s="14" t="s">
        <v>94</v>
      </c>
      <c r="AY707" s="165" t="s">
        <v>162</v>
      </c>
    </row>
    <row r="708" spans="2:65" s="1" customFormat="1" ht="24.2" customHeight="1">
      <c r="B708" s="33"/>
      <c r="C708" s="137" t="s">
        <v>1151</v>
      </c>
      <c r="D708" s="137" t="s">
        <v>165</v>
      </c>
      <c r="E708" s="138" t="s">
        <v>1152</v>
      </c>
      <c r="F708" s="139" t="s">
        <v>1153</v>
      </c>
      <c r="G708" s="140" t="s">
        <v>168</v>
      </c>
      <c r="H708" s="141">
        <v>1</v>
      </c>
      <c r="I708" s="142"/>
      <c r="J708" s="143">
        <f>ROUND(I708*H708,2)</f>
        <v>0</v>
      </c>
      <c r="K708" s="139" t="s">
        <v>209</v>
      </c>
      <c r="L708" s="33"/>
      <c r="M708" s="144" t="s">
        <v>1</v>
      </c>
      <c r="N708" s="145" t="s">
        <v>52</v>
      </c>
      <c r="P708" s="146">
        <f>O708*H708</f>
        <v>0</v>
      </c>
      <c r="Q708" s="146">
        <v>3.0000000000000001E-3</v>
      </c>
      <c r="R708" s="146">
        <f>Q708*H708</f>
        <v>3.0000000000000001E-3</v>
      </c>
      <c r="S708" s="146">
        <v>1.2999999999999999E-2</v>
      </c>
      <c r="T708" s="147">
        <f>S708*H708</f>
        <v>1.2999999999999999E-2</v>
      </c>
      <c r="AR708" s="148" t="s">
        <v>170</v>
      </c>
      <c r="AT708" s="148" t="s">
        <v>165</v>
      </c>
      <c r="AU708" s="148" t="s">
        <v>96</v>
      </c>
      <c r="AY708" s="17" t="s">
        <v>162</v>
      </c>
      <c r="BE708" s="149">
        <f>IF(N708="základní",J708,0)</f>
        <v>0</v>
      </c>
      <c r="BF708" s="149">
        <f>IF(N708="snížená",J708,0)</f>
        <v>0</v>
      </c>
      <c r="BG708" s="149">
        <f>IF(N708="zákl. přenesená",J708,0)</f>
        <v>0</v>
      </c>
      <c r="BH708" s="149">
        <f>IF(N708="sníž. přenesená",J708,0)</f>
        <v>0</v>
      </c>
      <c r="BI708" s="149">
        <f>IF(N708="nulová",J708,0)</f>
        <v>0</v>
      </c>
      <c r="BJ708" s="17" t="s">
        <v>94</v>
      </c>
      <c r="BK708" s="149">
        <f>ROUND(I708*H708,2)</f>
        <v>0</v>
      </c>
      <c r="BL708" s="17" t="s">
        <v>170</v>
      </c>
      <c r="BM708" s="148" t="s">
        <v>1154</v>
      </c>
    </row>
    <row r="709" spans="2:65" s="12" customFormat="1">
      <c r="B709" s="150"/>
      <c r="D709" s="151" t="s">
        <v>172</v>
      </c>
      <c r="E709" s="152" t="s">
        <v>1</v>
      </c>
      <c r="F709" s="153" t="s">
        <v>1093</v>
      </c>
      <c r="H709" s="152" t="s">
        <v>1</v>
      </c>
      <c r="I709" s="154"/>
      <c r="L709" s="150"/>
      <c r="M709" s="155"/>
      <c r="T709" s="156"/>
      <c r="AT709" s="152" t="s">
        <v>172</v>
      </c>
      <c r="AU709" s="152" t="s">
        <v>96</v>
      </c>
      <c r="AV709" s="12" t="s">
        <v>94</v>
      </c>
      <c r="AW709" s="12" t="s">
        <v>42</v>
      </c>
      <c r="AX709" s="12" t="s">
        <v>87</v>
      </c>
      <c r="AY709" s="152" t="s">
        <v>162</v>
      </c>
    </row>
    <row r="710" spans="2:65" s="13" customFormat="1">
      <c r="B710" s="157"/>
      <c r="D710" s="151" t="s">
        <v>172</v>
      </c>
      <c r="E710" s="158" t="s">
        <v>1</v>
      </c>
      <c r="F710" s="159" t="s">
        <v>1155</v>
      </c>
      <c r="H710" s="160">
        <v>1</v>
      </c>
      <c r="I710" s="161"/>
      <c r="L710" s="157"/>
      <c r="M710" s="162"/>
      <c r="T710" s="163"/>
      <c r="AT710" s="158" t="s">
        <v>172</v>
      </c>
      <c r="AU710" s="158" t="s">
        <v>96</v>
      </c>
      <c r="AV710" s="13" t="s">
        <v>96</v>
      </c>
      <c r="AW710" s="13" t="s">
        <v>42</v>
      </c>
      <c r="AX710" s="13" t="s">
        <v>87</v>
      </c>
      <c r="AY710" s="158" t="s">
        <v>162</v>
      </c>
    </row>
    <row r="711" spans="2:65" s="14" customFormat="1">
      <c r="B711" s="164"/>
      <c r="D711" s="151" t="s">
        <v>172</v>
      </c>
      <c r="E711" s="165" t="s">
        <v>1</v>
      </c>
      <c r="F711" s="166" t="s">
        <v>178</v>
      </c>
      <c r="H711" s="167">
        <v>1</v>
      </c>
      <c r="I711" s="168"/>
      <c r="L711" s="164"/>
      <c r="M711" s="169"/>
      <c r="T711" s="170"/>
      <c r="AT711" s="165" t="s">
        <v>172</v>
      </c>
      <c r="AU711" s="165" t="s">
        <v>96</v>
      </c>
      <c r="AV711" s="14" t="s">
        <v>170</v>
      </c>
      <c r="AW711" s="14" t="s">
        <v>42</v>
      </c>
      <c r="AX711" s="14" t="s">
        <v>94</v>
      </c>
      <c r="AY711" s="165" t="s">
        <v>162</v>
      </c>
    </row>
    <row r="712" spans="2:65" s="1" customFormat="1" ht="21.75" customHeight="1">
      <c r="B712" s="33"/>
      <c r="C712" s="137" t="s">
        <v>1156</v>
      </c>
      <c r="D712" s="137" t="s">
        <v>165</v>
      </c>
      <c r="E712" s="138" t="s">
        <v>1157</v>
      </c>
      <c r="F712" s="139" t="s">
        <v>1158</v>
      </c>
      <c r="G712" s="140" t="s">
        <v>168</v>
      </c>
      <c r="H712" s="141">
        <v>2</v>
      </c>
      <c r="I712" s="142"/>
      <c r="J712" s="143">
        <f>ROUND(I712*H712,2)</f>
        <v>0</v>
      </c>
      <c r="K712" s="139" t="s">
        <v>169</v>
      </c>
      <c r="L712" s="33"/>
      <c r="M712" s="144" t="s">
        <v>1</v>
      </c>
      <c r="N712" s="145" t="s">
        <v>52</v>
      </c>
      <c r="P712" s="146">
        <f>O712*H712</f>
        <v>0</v>
      </c>
      <c r="Q712" s="146">
        <v>1.0000000000000001E-5</v>
      </c>
      <c r="R712" s="146">
        <f>Q712*H712</f>
        <v>2.0000000000000002E-5</v>
      </c>
      <c r="S712" s="146">
        <v>0</v>
      </c>
      <c r="T712" s="147">
        <f>S712*H712</f>
        <v>0</v>
      </c>
      <c r="AR712" s="148" t="s">
        <v>170</v>
      </c>
      <c r="AT712" s="148" t="s">
        <v>165</v>
      </c>
      <c r="AU712" s="148" t="s">
        <v>96</v>
      </c>
      <c r="AY712" s="17" t="s">
        <v>162</v>
      </c>
      <c r="BE712" s="149">
        <f>IF(N712="základní",J712,0)</f>
        <v>0</v>
      </c>
      <c r="BF712" s="149">
        <f>IF(N712="snížená",J712,0)</f>
        <v>0</v>
      </c>
      <c r="BG712" s="149">
        <f>IF(N712="zákl. přenesená",J712,0)</f>
        <v>0</v>
      </c>
      <c r="BH712" s="149">
        <f>IF(N712="sníž. přenesená",J712,0)</f>
        <v>0</v>
      </c>
      <c r="BI712" s="149">
        <f>IF(N712="nulová",J712,0)</f>
        <v>0</v>
      </c>
      <c r="BJ712" s="17" t="s">
        <v>94</v>
      </c>
      <c r="BK712" s="149">
        <f>ROUND(I712*H712,2)</f>
        <v>0</v>
      </c>
      <c r="BL712" s="17" t="s">
        <v>170</v>
      </c>
      <c r="BM712" s="148" t="s">
        <v>1159</v>
      </c>
    </row>
    <row r="713" spans="2:65" s="12" customFormat="1">
      <c r="B713" s="150"/>
      <c r="D713" s="151" t="s">
        <v>172</v>
      </c>
      <c r="E713" s="152" t="s">
        <v>1</v>
      </c>
      <c r="F713" s="153" t="s">
        <v>1160</v>
      </c>
      <c r="H713" s="152" t="s">
        <v>1</v>
      </c>
      <c r="I713" s="154"/>
      <c r="L713" s="150"/>
      <c r="M713" s="155"/>
      <c r="T713" s="156"/>
      <c r="AT713" s="152" t="s">
        <v>172</v>
      </c>
      <c r="AU713" s="152" t="s">
        <v>96</v>
      </c>
      <c r="AV713" s="12" t="s">
        <v>94</v>
      </c>
      <c r="AW713" s="12" t="s">
        <v>42</v>
      </c>
      <c r="AX713" s="12" t="s">
        <v>87</v>
      </c>
      <c r="AY713" s="152" t="s">
        <v>162</v>
      </c>
    </row>
    <row r="714" spans="2:65" s="13" customFormat="1">
      <c r="B714" s="157"/>
      <c r="D714" s="151" t="s">
        <v>172</v>
      </c>
      <c r="E714" s="158" t="s">
        <v>1</v>
      </c>
      <c r="F714" s="159" t="s">
        <v>1161</v>
      </c>
      <c r="H714" s="160">
        <v>2</v>
      </c>
      <c r="I714" s="161"/>
      <c r="L714" s="157"/>
      <c r="M714" s="162"/>
      <c r="T714" s="163"/>
      <c r="AT714" s="158" t="s">
        <v>172</v>
      </c>
      <c r="AU714" s="158" t="s">
        <v>96</v>
      </c>
      <c r="AV714" s="13" t="s">
        <v>96</v>
      </c>
      <c r="AW714" s="13" t="s">
        <v>42</v>
      </c>
      <c r="AX714" s="13" t="s">
        <v>87</v>
      </c>
      <c r="AY714" s="158" t="s">
        <v>162</v>
      </c>
    </row>
    <row r="715" spans="2:65" s="15" customFormat="1">
      <c r="B715" s="171"/>
      <c r="D715" s="151" t="s">
        <v>172</v>
      </c>
      <c r="E715" s="172" t="s">
        <v>352</v>
      </c>
      <c r="F715" s="173" t="s">
        <v>220</v>
      </c>
      <c r="H715" s="174">
        <v>2</v>
      </c>
      <c r="I715" s="175"/>
      <c r="L715" s="171"/>
      <c r="M715" s="176"/>
      <c r="T715" s="177"/>
      <c r="AT715" s="172" t="s">
        <v>172</v>
      </c>
      <c r="AU715" s="172" t="s">
        <v>96</v>
      </c>
      <c r="AV715" s="15" t="s">
        <v>186</v>
      </c>
      <c r="AW715" s="15" t="s">
        <v>42</v>
      </c>
      <c r="AX715" s="15" t="s">
        <v>94</v>
      </c>
      <c r="AY715" s="172" t="s">
        <v>162</v>
      </c>
    </row>
    <row r="716" spans="2:65" s="1" customFormat="1" ht="16.5" customHeight="1">
      <c r="B716" s="33"/>
      <c r="C716" s="185" t="s">
        <v>1162</v>
      </c>
      <c r="D716" s="185" t="s">
        <v>585</v>
      </c>
      <c r="E716" s="186" t="s">
        <v>1163</v>
      </c>
      <c r="F716" s="187" t="s">
        <v>1164</v>
      </c>
      <c r="G716" s="188" t="s">
        <v>168</v>
      </c>
      <c r="H716" s="189">
        <v>2</v>
      </c>
      <c r="I716" s="190"/>
      <c r="J716" s="191">
        <f>ROUND(I716*H716,2)</f>
        <v>0</v>
      </c>
      <c r="K716" s="187" t="s">
        <v>169</v>
      </c>
      <c r="L716" s="192"/>
      <c r="M716" s="193" t="s">
        <v>1</v>
      </c>
      <c r="N716" s="194" t="s">
        <v>52</v>
      </c>
      <c r="P716" s="146">
        <f>O716*H716</f>
        <v>0</v>
      </c>
      <c r="Q716" s="146">
        <v>1.4E-3</v>
      </c>
      <c r="R716" s="146">
        <f>Q716*H716</f>
        <v>2.8E-3</v>
      </c>
      <c r="S716" s="146">
        <v>0</v>
      </c>
      <c r="T716" s="147">
        <f>S716*H716</f>
        <v>0</v>
      </c>
      <c r="AR716" s="148" t="s">
        <v>211</v>
      </c>
      <c r="AT716" s="148" t="s">
        <v>585</v>
      </c>
      <c r="AU716" s="148" t="s">
        <v>96</v>
      </c>
      <c r="AY716" s="17" t="s">
        <v>162</v>
      </c>
      <c r="BE716" s="149">
        <f>IF(N716="základní",J716,0)</f>
        <v>0</v>
      </c>
      <c r="BF716" s="149">
        <f>IF(N716="snížená",J716,0)</f>
        <v>0</v>
      </c>
      <c r="BG716" s="149">
        <f>IF(N716="zákl. přenesená",J716,0)</f>
        <v>0</v>
      </c>
      <c r="BH716" s="149">
        <f>IF(N716="sníž. přenesená",J716,0)</f>
        <v>0</v>
      </c>
      <c r="BI716" s="149">
        <f>IF(N716="nulová",J716,0)</f>
        <v>0</v>
      </c>
      <c r="BJ716" s="17" t="s">
        <v>94</v>
      </c>
      <c r="BK716" s="149">
        <f>ROUND(I716*H716,2)</f>
        <v>0</v>
      </c>
      <c r="BL716" s="17" t="s">
        <v>170</v>
      </c>
      <c r="BM716" s="148" t="s">
        <v>1165</v>
      </c>
    </row>
    <row r="717" spans="2:65" s="13" customFormat="1">
      <c r="B717" s="157"/>
      <c r="D717" s="151" t="s">
        <v>172</v>
      </c>
      <c r="E717" s="158" t="s">
        <v>1</v>
      </c>
      <c r="F717" s="159" t="s">
        <v>352</v>
      </c>
      <c r="H717" s="160">
        <v>2</v>
      </c>
      <c r="I717" s="161"/>
      <c r="L717" s="157"/>
      <c r="M717" s="162"/>
      <c r="T717" s="163"/>
      <c r="AT717" s="158" t="s">
        <v>172</v>
      </c>
      <c r="AU717" s="158" t="s">
        <v>96</v>
      </c>
      <c r="AV717" s="13" t="s">
        <v>96</v>
      </c>
      <c r="AW717" s="13" t="s">
        <v>42</v>
      </c>
      <c r="AX717" s="13" t="s">
        <v>94</v>
      </c>
      <c r="AY717" s="158" t="s">
        <v>162</v>
      </c>
    </row>
    <row r="718" spans="2:65" s="1" customFormat="1" ht="16.5" customHeight="1">
      <c r="B718" s="33"/>
      <c r="C718" s="137" t="s">
        <v>1166</v>
      </c>
      <c r="D718" s="137" t="s">
        <v>165</v>
      </c>
      <c r="E718" s="138" t="s">
        <v>1167</v>
      </c>
      <c r="F718" s="139" t="s">
        <v>1168</v>
      </c>
      <c r="G718" s="140" t="s">
        <v>507</v>
      </c>
      <c r="H718" s="141">
        <v>0.71299999999999997</v>
      </c>
      <c r="I718" s="142"/>
      <c r="J718" s="143">
        <f>ROUND(I718*H718,2)</f>
        <v>0</v>
      </c>
      <c r="K718" s="139" t="s">
        <v>169</v>
      </c>
      <c r="L718" s="33"/>
      <c r="M718" s="144" t="s">
        <v>1</v>
      </c>
      <c r="N718" s="145" t="s">
        <v>52</v>
      </c>
      <c r="P718" s="146">
        <f>O718*H718</f>
        <v>0</v>
      </c>
      <c r="Q718" s="146">
        <v>0</v>
      </c>
      <c r="R718" s="146">
        <f>Q718*H718</f>
        <v>0</v>
      </c>
      <c r="S718" s="146">
        <v>1.92</v>
      </c>
      <c r="T718" s="147">
        <f>S718*H718</f>
        <v>1.36896</v>
      </c>
      <c r="AR718" s="148" t="s">
        <v>170</v>
      </c>
      <c r="AT718" s="148" t="s">
        <v>165</v>
      </c>
      <c r="AU718" s="148" t="s">
        <v>96</v>
      </c>
      <c r="AY718" s="17" t="s">
        <v>162</v>
      </c>
      <c r="BE718" s="149">
        <f>IF(N718="základní",J718,0)</f>
        <v>0</v>
      </c>
      <c r="BF718" s="149">
        <f>IF(N718="snížená",J718,0)</f>
        <v>0</v>
      </c>
      <c r="BG718" s="149">
        <f>IF(N718="zákl. přenesená",J718,0)</f>
        <v>0</v>
      </c>
      <c r="BH718" s="149">
        <f>IF(N718="sníž. přenesená",J718,0)</f>
        <v>0</v>
      </c>
      <c r="BI718" s="149">
        <f>IF(N718="nulová",J718,0)</f>
        <v>0</v>
      </c>
      <c r="BJ718" s="17" t="s">
        <v>94</v>
      </c>
      <c r="BK718" s="149">
        <f>ROUND(I718*H718,2)</f>
        <v>0</v>
      </c>
      <c r="BL718" s="17" t="s">
        <v>170</v>
      </c>
      <c r="BM718" s="148" t="s">
        <v>1169</v>
      </c>
    </row>
    <row r="719" spans="2:65" s="12" customFormat="1">
      <c r="B719" s="150"/>
      <c r="D719" s="151" t="s">
        <v>172</v>
      </c>
      <c r="E719" s="152" t="s">
        <v>1</v>
      </c>
      <c r="F719" s="153" t="s">
        <v>1170</v>
      </c>
      <c r="H719" s="152" t="s">
        <v>1</v>
      </c>
      <c r="I719" s="154"/>
      <c r="L719" s="150"/>
      <c r="M719" s="155"/>
      <c r="T719" s="156"/>
      <c r="AT719" s="152" t="s">
        <v>172</v>
      </c>
      <c r="AU719" s="152" t="s">
        <v>96</v>
      </c>
      <c r="AV719" s="12" t="s">
        <v>94</v>
      </c>
      <c r="AW719" s="12" t="s">
        <v>42</v>
      </c>
      <c r="AX719" s="12" t="s">
        <v>87</v>
      </c>
      <c r="AY719" s="152" t="s">
        <v>162</v>
      </c>
    </row>
    <row r="720" spans="2:65" s="13" customFormat="1">
      <c r="B720" s="157"/>
      <c r="D720" s="151" t="s">
        <v>172</v>
      </c>
      <c r="E720" s="158" t="s">
        <v>1</v>
      </c>
      <c r="F720" s="159" t="s">
        <v>1171</v>
      </c>
      <c r="H720" s="160">
        <v>0.71299999999999997</v>
      </c>
      <c r="I720" s="161"/>
      <c r="L720" s="157"/>
      <c r="M720" s="162"/>
      <c r="T720" s="163"/>
      <c r="AT720" s="158" t="s">
        <v>172</v>
      </c>
      <c r="AU720" s="158" t="s">
        <v>96</v>
      </c>
      <c r="AV720" s="13" t="s">
        <v>96</v>
      </c>
      <c r="AW720" s="13" t="s">
        <v>42</v>
      </c>
      <c r="AX720" s="13" t="s">
        <v>87</v>
      </c>
      <c r="AY720" s="158" t="s">
        <v>162</v>
      </c>
    </row>
    <row r="721" spans="2:65" s="14" customFormat="1">
      <c r="B721" s="164"/>
      <c r="D721" s="151" t="s">
        <v>172</v>
      </c>
      <c r="E721" s="165" t="s">
        <v>1172</v>
      </c>
      <c r="F721" s="166" t="s">
        <v>178</v>
      </c>
      <c r="H721" s="167">
        <v>0.71299999999999997</v>
      </c>
      <c r="I721" s="168"/>
      <c r="L721" s="164"/>
      <c r="M721" s="169"/>
      <c r="T721" s="170"/>
      <c r="AT721" s="165" t="s">
        <v>172</v>
      </c>
      <c r="AU721" s="165" t="s">
        <v>96</v>
      </c>
      <c r="AV721" s="14" t="s">
        <v>170</v>
      </c>
      <c r="AW721" s="14" t="s">
        <v>42</v>
      </c>
      <c r="AX721" s="14" t="s">
        <v>94</v>
      </c>
      <c r="AY721" s="165" t="s">
        <v>162</v>
      </c>
    </row>
    <row r="722" spans="2:65" s="1" customFormat="1" ht="16.5" customHeight="1">
      <c r="B722" s="33"/>
      <c r="C722" s="137" t="s">
        <v>1173</v>
      </c>
      <c r="D722" s="137" t="s">
        <v>165</v>
      </c>
      <c r="E722" s="138" t="s">
        <v>1174</v>
      </c>
      <c r="F722" s="139" t="s">
        <v>1175</v>
      </c>
      <c r="G722" s="140" t="s">
        <v>1176</v>
      </c>
      <c r="H722" s="141">
        <v>2</v>
      </c>
      <c r="I722" s="142"/>
      <c r="J722" s="143">
        <f>ROUND(I722*H722,2)</f>
        <v>0</v>
      </c>
      <c r="K722" s="139" t="s">
        <v>169</v>
      </c>
      <c r="L722" s="33"/>
      <c r="M722" s="144" t="s">
        <v>1</v>
      </c>
      <c r="N722" s="145" t="s">
        <v>52</v>
      </c>
      <c r="P722" s="146">
        <f>O722*H722</f>
        <v>0</v>
      </c>
      <c r="Q722" s="146">
        <v>1E-4</v>
      </c>
      <c r="R722" s="146">
        <f>Q722*H722</f>
        <v>2.0000000000000001E-4</v>
      </c>
      <c r="S722" s="146">
        <v>0</v>
      </c>
      <c r="T722" s="147">
        <f>S722*H722</f>
        <v>0</v>
      </c>
      <c r="AR722" s="148" t="s">
        <v>170</v>
      </c>
      <c r="AT722" s="148" t="s">
        <v>165</v>
      </c>
      <c r="AU722" s="148" t="s">
        <v>96</v>
      </c>
      <c r="AY722" s="17" t="s">
        <v>162</v>
      </c>
      <c r="BE722" s="149">
        <f>IF(N722="základní",J722,0)</f>
        <v>0</v>
      </c>
      <c r="BF722" s="149">
        <f>IF(N722="snížená",J722,0)</f>
        <v>0</v>
      </c>
      <c r="BG722" s="149">
        <f>IF(N722="zákl. přenesená",J722,0)</f>
        <v>0</v>
      </c>
      <c r="BH722" s="149">
        <f>IF(N722="sníž. přenesená",J722,0)</f>
        <v>0</v>
      </c>
      <c r="BI722" s="149">
        <f>IF(N722="nulová",J722,0)</f>
        <v>0</v>
      </c>
      <c r="BJ722" s="17" t="s">
        <v>94</v>
      </c>
      <c r="BK722" s="149">
        <f>ROUND(I722*H722,2)</f>
        <v>0</v>
      </c>
      <c r="BL722" s="17" t="s">
        <v>170</v>
      </c>
      <c r="BM722" s="148" t="s">
        <v>1177</v>
      </c>
    </row>
    <row r="723" spans="2:65" s="12" customFormat="1">
      <c r="B723" s="150"/>
      <c r="D723" s="151" t="s">
        <v>172</v>
      </c>
      <c r="E723" s="152" t="s">
        <v>1</v>
      </c>
      <c r="F723" s="153" t="s">
        <v>1178</v>
      </c>
      <c r="H723" s="152" t="s">
        <v>1</v>
      </c>
      <c r="I723" s="154"/>
      <c r="L723" s="150"/>
      <c r="M723" s="155"/>
      <c r="T723" s="156"/>
      <c r="AT723" s="152" t="s">
        <v>172</v>
      </c>
      <c r="AU723" s="152" t="s">
        <v>96</v>
      </c>
      <c r="AV723" s="12" t="s">
        <v>94</v>
      </c>
      <c r="AW723" s="12" t="s">
        <v>42</v>
      </c>
      <c r="AX723" s="12" t="s">
        <v>87</v>
      </c>
      <c r="AY723" s="152" t="s">
        <v>162</v>
      </c>
    </row>
    <row r="724" spans="2:65" s="12" customFormat="1">
      <c r="B724" s="150"/>
      <c r="D724" s="151" t="s">
        <v>172</v>
      </c>
      <c r="E724" s="152" t="s">
        <v>1</v>
      </c>
      <c r="F724" s="153" t="s">
        <v>1179</v>
      </c>
      <c r="H724" s="152" t="s">
        <v>1</v>
      </c>
      <c r="I724" s="154"/>
      <c r="L724" s="150"/>
      <c r="M724" s="155"/>
      <c r="T724" s="156"/>
      <c r="AT724" s="152" t="s">
        <v>172</v>
      </c>
      <c r="AU724" s="152" t="s">
        <v>96</v>
      </c>
      <c r="AV724" s="12" t="s">
        <v>94</v>
      </c>
      <c r="AW724" s="12" t="s">
        <v>42</v>
      </c>
      <c r="AX724" s="12" t="s">
        <v>87</v>
      </c>
      <c r="AY724" s="152" t="s">
        <v>162</v>
      </c>
    </row>
    <row r="725" spans="2:65" s="13" customFormat="1">
      <c r="B725" s="157"/>
      <c r="D725" s="151" t="s">
        <v>172</v>
      </c>
      <c r="E725" s="158" t="s">
        <v>1</v>
      </c>
      <c r="F725" s="159" t="s">
        <v>431</v>
      </c>
      <c r="H725" s="160">
        <v>4</v>
      </c>
      <c r="I725" s="161"/>
      <c r="L725" s="157"/>
      <c r="M725" s="162"/>
      <c r="T725" s="163"/>
      <c r="AT725" s="158" t="s">
        <v>172</v>
      </c>
      <c r="AU725" s="158" t="s">
        <v>96</v>
      </c>
      <c r="AV725" s="13" t="s">
        <v>96</v>
      </c>
      <c r="AW725" s="13" t="s">
        <v>42</v>
      </c>
      <c r="AX725" s="13" t="s">
        <v>87</v>
      </c>
      <c r="AY725" s="158" t="s">
        <v>162</v>
      </c>
    </row>
    <row r="726" spans="2:65" s="12" customFormat="1">
      <c r="B726" s="150"/>
      <c r="D726" s="151" t="s">
        <v>172</v>
      </c>
      <c r="E726" s="152" t="s">
        <v>1</v>
      </c>
      <c r="F726" s="153" t="s">
        <v>1180</v>
      </c>
      <c r="H726" s="152" t="s">
        <v>1</v>
      </c>
      <c r="I726" s="154"/>
      <c r="L726" s="150"/>
      <c r="M726" s="155"/>
      <c r="T726" s="156"/>
      <c r="AT726" s="152" t="s">
        <v>172</v>
      </c>
      <c r="AU726" s="152" t="s">
        <v>96</v>
      </c>
      <c r="AV726" s="12" t="s">
        <v>94</v>
      </c>
      <c r="AW726" s="12" t="s">
        <v>42</v>
      </c>
      <c r="AX726" s="12" t="s">
        <v>87</v>
      </c>
      <c r="AY726" s="152" t="s">
        <v>162</v>
      </c>
    </row>
    <row r="727" spans="2:65" s="13" customFormat="1">
      <c r="B727" s="157"/>
      <c r="D727" s="151" t="s">
        <v>172</v>
      </c>
      <c r="E727" s="158" t="s">
        <v>1</v>
      </c>
      <c r="F727" s="159" t="s">
        <v>1181</v>
      </c>
      <c r="H727" s="160">
        <v>-1</v>
      </c>
      <c r="I727" s="161"/>
      <c r="L727" s="157"/>
      <c r="M727" s="162"/>
      <c r="T727" s="163"/>
      <c r="AT727" s="158" t="s">
        <v>172</v>
      </c>
      <c r="AU727" s="158" t="s">
        <v>96</v>
      </c>
      <c r="AV727" s="13" t="s">
        <v>96</v>
      </c>
      <c r="AW727" s="13" t="s">
        <v>42</v>
      </c>
      <c r="AX727" s="13" t="s">
        <v>87</v>
      </c>
      <c r="AY727" s="158" t="s">
        <v>162</v>
      </c>
    </row>
    <row r="728" spans="2:65" s="13" customFormat="1">
      <c r="B728" s="157"/>
      <c r="D728" s="151" t="s">
        <v>172</v>
      </c>
      <c r="E728" s="158" t="s">
        <v>1</v>
      </c>
      <c r="F728" s="159" t="s">
        <v>1182</v>
      </c>
      <c r="H728" s="160">
        <v>-1</v>
      </c>
      <c r="I728" s="161"/>
      <c r="L728" s="157"/>
      <c r="M728" s="162"/>
      <c r="T728" s="163"/>
      <c r="AT728" s="158" t="s">
        <v>172</v>
      </c>
      <c r="AU728" s="158" t="s">
        <v>96</v>
      </c>
      <c r="AV728" s="13" t="s">
        <v>96</v>
      </c>
      <c r="AW728" s="13" t="s">
        <v>42</v>
      </c>
      <c r="AX728" s="13" t="s">
        <v>87</v>
      </c>
      <c r="AY728" s="158" t="s">
        <v>162</v>
      </c>
    </row>
    <row r="729" spans="2:65" s="14" customFormat="1">
      <c r="B729" s="164"/>
      <c r="D729" s="151" t="s">
        <v>172</v>
      </c>
      <c r="E729" s="165" t="s">
        <v>1</v>
      </c>
      <c r="F729" s="166" t="s">
        <v>178</v>
      </c>
      <c r="H729" s="167">
        <v>2</v>
      </c>
      <c r="I729" s="168"/>
      <c r="L729" s="164"/>
      <c r="M729" s="169"/>
      <c r="T729" s="170"/>
      <c r="AT729" s="165" t="s">
        <v>172</v>
      </c>
      <c r="AU729" s="165" t="s">
        <v>96</v>
      </c>
      <c r="AV729" s="14" t="s">
        <v>170</v>
      </c>
      <c r="AW729" s="14" t="s">
        <v>42</v>
      </c>
      <c r="AX729" s="14" t="s">
        <v>94</v>
      </c>
      <c r="AY729" s="165" t="s">
        <v>162</v>
      </c>
    </row>
    <row r="730" spans="2:65" s="1" customFormat="1" ht="16.5" customHeight="1">
      <c r="B730" s="33"/>
      <c r="C730" s="137" t="s">
        <v>1183</v>
      </c>
      <c r="D730" s="137" t="s">
        <v>165</v>
      </c>
      <c r="E730" s="138" t="s">
        <v>1184</v>
      </c>
      <c r="F730" s="139" t="s">
        <v>1185</v>
      </c>
      <c r="G730" s="140" t="s">
        <v>1176</v>
      </c>
      <c r="H730" s="141">
        <v>2</v>
      </c>
      <c r="I730" s="142"/>
      <c r="J730" s="143">
        <f>ROUND(I730*H730,2)</f>
        <v>0</v>
      </c>
      <c r="K730" s="139" t="s">
        <v>169</v>
      </c>
      <c r="L730" s="33"/>
      <c r="M730" s="144" t="s">
        <v>1</v>
      </c>
      <c r="N730" s="145" t="s">
        <v>52</v>
      </c>
      <c r="P730" s="146">
        <f>O730*H730</f>
        <v>0</v>
      </c>
      <c r="Q730" s="146">
        <v>1.8000000000000001E-4</v>
      </c>
      <c r="R730" s="146">
        <f>Q730*H730</f>
        <v>3.6000000000000002E-4</v>
      </c>
      <c r="S730" s="146">
        <v>0</v>
      </c>
      <c r="T730" s="147">
        <f>S730*H730</f>
        <v>0</v>
      </c>
      <c r="AR730" s="148" t="s">
        <v>170</v>
      </c>
      <c r="AT730" s="148" t="s">
        <v>165</v>
      </c>
      <c r="AU730" s="148" t="s">
        <v>96</v>
      </c>
      <c r="AY730" s="17" t="s">
        <v>162</v>
      </c>
      <c r="BE730" s="149">
        <f>IF(N730="základní",J730,0)</f>
        <v>0</v>
      </c>
      <c r="BF730" s="149">
        <f>IF(N730="snížená",J730,0)</f>
        <v>0</v>
      </c>
      <c r="BG730" s="149">
        <f>IF(N730="zákl. přenesená",J730,0)</f>
        <v>0</v>
      </c>
      <c r="BH730" s="149">
        <f>IF(N730="sníž. přenesená",J730,0)</f>
        <v>0</v>
      </c>
      <c r="BI730" s="149">
        <f>IF(N730="nulová",J730,0)</f>
        <v>0</v>
      </c>
      <c r="BJ730" s="17" t="s">
        <v>94</v>
      </c>
      <c r="BK730" s="149">
        <f>ROUND(I730*H730,2)</f>
        <v>0</v>
      </c>
      <c r="BL730" s="17" t="s">
        <v>170</v>
      </c>
      <c r="BM730" s="148" t="s">
        <v>1186</v>
      </c>
    </row>
    <row r="731" spans="2:65" s="12" customFormat="1">
      <c r="B731" s="150"/>
      <c r="D731" s="151" t="s">
        <v>172</v>
      </c>
      <c r="E731" s="152" t="s">
        <v>1</v>
      </c>
      <c r="F731" s="153" t="s">
        <v>1093</v>
      </c>
      <c r="H731" s="152" t="s">
        <v>1</v>
      </c>
      <c r="I731" s="154"/>
      <c r="L731" s="150"/>
      <c r="M731" s="155"/>
      <c r="T731" s="156"/>
      <c r="AT731" s="152" t="s">
        <v>172</v>
      </c>
      <c r="AU731" s="152" t="s">
        <v>96</v>
      </c>
      <c r="AV731" s="12" t="s">
        <v>94</v>
      </c>
      <c r="AW731" s="12" t="s">
        <v>42</v>
      </c>
      <c r="AX731" s="12" t="s">
        <v>87</v>
      </c>
      <c r="AY731" s="152" t="s">
        <v>162</v>
      </c>
    </row>
    <row r="732" spans="2:65" s="12" customFormat="1">
      <c r="B732" s="150"/>
      <c r="D732" s="151" t="s">
        <v>172</v>
      </c>
      <c r="E732" s="152" t="s">
        <v>1</v>
      </c>
      <c r="F732" s="153" t="s">
        <v>1187</v>
      </c>
      <c r="H732" s="152" t="s">
        <v>1</v>
      </c>
      <c r="I732" s="154"/>
      <c r="L732" s="150"/>
      <c r="M732" s="155"/>
      <c r="T732" s="156"/>
      <c r="AT732" s="152" t="s">
        <v>172</v>
      </c>
      <c r="AU732" s="152" t="s">
        <v>96</v>
      </c>
      <c r="AV732" s="12" t="s">
        <v>94</v>
      </c>
      <c r="AW732" s="12" t="s">
        <v>42</v>
      </c>
      <c r="AX732" s="12" t="s">
        <v>87</v>
      </c>
      <c r="AY732" s="152" t="s">
        <v>162</v>
      </c>
    </row>
    <row r="733" spans="2:65" s="13" customFormat="1">
      <c r="B733" s="157"/>
      <c r="D733" s="151" t="s">
        <v>172</v>
      </c>
      <c r="E733" s="158" t="s">
        <v>1</v>
      </c>
      <c r="F733" s="159" t="s">
        <v>1188</v>
      </c>
      <c r="H733" s="160">
        <v>1</v>
      </c>
      <c r="I733" s="161"/>
      <c r="L733" s="157"/>
      <c r="M733" s="162"/>
      <c r="T733" s="163"/>
      <c r="AT733" s="158" t="s">
        <v>172</v>
      </c>
      <c r="AU733" s="158" t="s">
        <v>96</v>
      </c>
      <c r="AV733" s="13" t="s">
        <v>96</v>
      </c>
      <c r="AW733" s="13" t="s">
        <v>42</v>
      </c>
      <c r="AX733" s="13" t="s">
        <v>87</v>
      </c>
      <c r="AY733" s="158" t="s">
        <v>162</v>
      </c>
    </row>
    <row r="734" spans="2:65" s="13" customFormat="1">
      <c r="B734" s="157"/>
      <c r="D734" s="151" t="s">
        <v>172</v>
      </c>
      <c r="E734" s="158" t="s">
        <v>1</v>
      </c>
      <c r="F734" s="159" t="s">
        <v>1189</v>
      </c>
      <c r="H734" s="160">
        <v>1</v>
      </c>
      <c r="I734" s="161"/>
      <c r="L734" s="157"/>
      <c r="M734" s="162"/>
      <c r="T734" s="163"/>
      <c r="AT734" s="158" t="s">
        <v>172</v>
      </c>
      <c r="AU734" s="158" t="s">
        <v>96</v>
      </c>
      <c r="AV734" s="13" t="s">
        <v>96</v>
      </c>
      <c r="AW734" s="13" t="s">
        <v>42</v>
      </c>
      <c r="AX734" s="13" t="s">
        <v>87</v>
      </c>
      <c r="AY734" s="158" t="s">
        <v>162</v>
      </c>
    </row>
    <row r="735" spans="2:65" s="14" customFormat="1">
      <c r="B735" s="164"/>
      <c r="D735" s="151" t="s">
        <v>172</v>
      </c>
      <c r="E735" s="165" t="s">
        <v>1</v>
      </c>
      <c r="F735" s="166" t="s">
        <v>178</v>
      </c>
      <c r="H735" s="167">
        <v>2</v>
      </c>
      <c r="I735" s="168"/>
      <c r="L735" s="164"/>
      <c r="M735" s="169"/>
      <c r="T735" s="170"/>
      <c r="AT735" s="165" t="s">
        <v>172</v>
      </c>
      <c r="AU735" s="165" t="s">
        <v>96</v>
      </c>
      <c r="AV735" s="14" t="s">
        <v>170</v>
      </c>
      <c r="AW735" s="14" t="s">
        <v>42</v>
      </c>
      <c r="AX735" s="14" t="s">
        <v>94</v>
      </c>
      <c r="AY735" s="165" t="s">
        <v>162</v>
      </c>
    </row>
    <row r="736" spans="2:65" s="1" customFormat="1" ht="24.2" customHeight="1">
      <c r="B736" s="33"/>
      <c r="C736" s="137" t="s">
        <v>1190</v>
      </c>
      <c r="D736" s="137" t="s">
        <v>165</v>
      </c>
      <c r="E736" s="138" t="s">
        <v>1191</v>
      </c>
      <c r="F736" s="139" t="s">
        <v>1192</v>
      </c>
      <c r="G736" s="140" t="s">
        <v>168</v>
      </c>
      <c r="H736" s="141">
        <v>1</v>
      </c>
      <c r="I736" s="142"/>
      <c r="J736" s="143">
        <f>ROUND(I736*H736,2)</f>
        <v>0</v>
      </c>
      <c r="K736" s="139" t="s">
        <v>209</v>
      </c>
      <c r="L736" s="33"/>
      <c r="M736" s="144" t="s">
        <v>1</v>
      </c>
      <c r="N736" s="145" t="s">
        <v>52</v>
      </c>
      <c r="P736" s="146">
        <f>O736*H736</f>
        <v>0</v>
      </c>
      <c r="Q736" s="146">
        <v>3.5329999999999999</v>
      </c>
      <c r="R736" s="146">
        <f>Q736*H736</f>
        <v>3.5329999999999999</v>
      </c>
      <c r="S736" s="146">
        <v>0</v>
      </c>
      <c r="T736" s="147">
        <f>S736*H736</f>
        <v>0</v>
      </c>
      <c r="AR736" s="148" t="s">
        <v>170</v>
      </c>
      <c r="AT736" s="148" t="s">
        <v>165</v>
      </c>
      <c r="AU736" s="148" t="s">
        <v>96</v>
      </c>
      <c r="AY736" s="17" t="s">
        <v>162</v>
      </c>
      <c r="BE736" s="149">
        <f>IF(N736="základní",J736,0)</f>
        <v>0</v>
      </c>
      <c r="BF736" s="149">
        <f>IF(N736="snížená",J736,0)</f>
        <v>0</v>
      </c>
      <c r="BG736" s="149">
        <f>IF(N736="zákl. přenesená",J736,0)</f>
        <v>0</v>
      </c>
      <c r="BH736" s="149">
        <f>IF(N736="sníž. přenesená",J736,0)</f>
        <v>0</v>
      </c>
      <c r="BI736" s="149">
        <f>IF(N736="nulová",J736,0)</f>
        <v>0</v>
      </c>
      <c r="BJ736" s="17" t="s">
        <v>94</v>
      </c>
      <c r="BK736" s="149">
        <f>ROUND(I736*H736,2)</f>
        <v>0</v>
      </c>
      <c r="BL736" s="17" t="s">
        <v>170</v>
      </c>
      <c r="BM736" s="148" t="s">
        <v>1193</v>
      </c>
    </row>
    <row r="737" spans="2:65" s="12" customFormat="1">
      <c r="B737" s="150"/>
      <c r="D737" s="151" t="s">
        <v>172</v>
      </c>
      <c r="E737" s="152" t="s">
        <v>1</v>
      </c>
      <c r="F737" s="153" t="s">
        <v>727</v>
      </c>
      <c r="H737" s="152" t="s">
        <v>1</v>
      </c>
      <c r="I737" s="154"/>
      <c r="L737" s="150"/>
      <c r="M737" s="155"/>
      <c r="T737" s="156"/>
      <c r="AT737" s="152" t="s">
        <v>172</v>
      </c>
      <c r="AU737" s="152" t="s">
        <v>96</v>
      </c>
      <c r="AV737" s="12" t="s">
        <v>94</v>
      </c>
      <c r="AW737" s="12" t="s">
        <v>42</v>
      </c>
      <c r="AX737" s="12" t="s">
        <v>87</v>
      </c>
      <c r="AY737" s="152" t="s">
        <v>162</v>
      </c>
    </row>
    <row r="738" spans="2:65" s="12" customFormat="1">
      <c r="B738" s="150"/>
      <c r="D738" s="151" t="s">
        <v>172</v>
      </c>
      <c r="E738" s="152" t="s">
        <v>1</v>
      </c>
      <c r="F738" s="153" t="s">
        <v>1194</v>
      </c>
      <c r="H738" s="152" t="s">
        <v>1</v>
      </c>
      <c r="I738" s="154"/>
      <c r="L738" s="150"/>
      <c r="M738" s="155"/>
      <c r="T738" s="156"/>
      <c r="AT738" s="152" t="s">
        <v>172</v>
      </c>
      <c r="AU738" s="152" t="s">
        <v>96</v>
      </c>
      <c r="AV738" s="12" t="s">
        <v>94</v>
      </c>
      <c r="AW738" s="12" t="s">
        <v>42</v>
      </c>
      <c r="AX738" s="12" t="s">
        <v>87</v>
      </c>
      <c r="AY738" s="152" t="s">
        <v>162</v>
      </c>
    </row>
    <row r="739" spans="2:65" s="13" customFormat="1">
      <c r="B739" s="157"/>
      <c r="D739" s="151" t="s">
        <v>172</v>
      </c>
      <c r="E739" s="158" t="s">
        <v>1</v>
      </c>
      <c r="F739" s="159" t="s">
        <v>1195</v>
      </c>
      <c r="H739" s="160">
        <v>1</v>
      </c>
      <c r="I739" s="161"/>
      <c r="L739" s="157"/>
      <c r="M739" s="162"/>
      <c r="T739" s="163"/>
      <c r="AT739" s="158" t="s">
        <v>172</v>
      </c>
      <c r="AU739" s="158" t="s">
        <v>96</v>
      </c>
      <c r="AV739" s="13" t="s">
        <v>96</v>
      </c>
      <c r="AW739" s="13" t="s">
        <v>42</v>
      </c>
      <c r="AX739" s="13" t="s">
        <v>87</v>
      </c>
      <c r="AY739" s="158" t="s">
        <v>162</v>
      </c>
    </row>
    <row r="740" spans="2:65" s="14" customFormat="1">
      <c r="B740" s="164"/>
      <c r="D740" s="151" t="s">
        <v>172</v>
      </c>
      <c r="E740" s="165" t="s">
        <v>1</v>
      </c>
      <c r="F740" s="166" t="s">
        <v>178</v>
      </c>
      <c r="H740" s="167">
        <v>1</v>
      </c>
      <c r="I740" s="168"/>
      <c r="L740" s="164"/>
      <c r="M740" s="169"/>
      <c r="T740" s="170"/>
      <c r="AT740" s="165" t="s">
        <v>172</v>
      </c>
      <c r="AU740" s="165" t="s">
        <v>96</v>
      </c>
      <c r="AV740" s="14" t="s">
        <v>170</v>
      </c>
      <c r="AW740" s="14" t="s">
        <v>42</v>
      </c>
      <c r="AX740" s="14" t="s">
        <v>94</v>
      </c>
      <c r="AY740" s="165" t="s">
        <v>162</v>
      </c>
    </row>
    <row r="741" spans="2:65" s="1" customFormat="1" ht="16.5" customHeight="1">
      <c r="B741" s="33"/>
      <c r="C741" s="137" t="s">
        <v>1196</v>
      </c>
      <c r="D741" s="137" t="s">
        <v>165</v>
      </c>
      <c r="E741" s="138" t="s">
        <v>1197</v>
      </c>
      <c r="F741" s="139" t="s">
        <v>1198</v>
      </c>
      <c r="G741" s="140" t="s">
        <v>168</v>
      </c>
      <c r="H741" s="141">
        <v>4</v>
      </c>
      <c r="I741" s="142"/>
      <c r="J741" s="143">
        <f>ROUND(I741*H741,2)</f>
        <v>0</v>
      </c>
      <c r="K741" s="139" t="s">
        <v>169</v>
      </c>
      <c r="L741" s="33"/>
      <c r="M741" s="144" t="s">
        <v>1</v>
      </c>
      <c r="N741" s="145" t="s">
        <v>52</v>
      </c>
      <c r="P741" s="146">
        <f>O741*H741</f>
        <v>0</v>
      </c>
      <c r="Q741" s="146">
        <v>0.12422</v>
      </c>
      <c r="R741" s="146">
        <f>Q741*H741</f>
        <v>0.49687999999999999</v>
      </c>
      <c r="S741" s="146">
        <v>0</v>
      </c>
      <c r="T741" s="147">
        <f>S741*H741</f>
        <v>0</v>
      </c>
      <c r="AR741" s="148" t="s">
        <v>170</v>
      </c>
      <c r="AT741" s="148" t="s">
        <v>165</v>
      </c>
      <c r="AU741" s="148" t="s">
        <v>96</v>
      </c>
      <c r="AY741" s="17" t="s">
        <v>162</v>
      </c>
      <c r="BE741" s="149">
        <f>IF(N741="základní",J741,0)</f>
        <v>0</v>
      </c>
      <c r="BF741" s="149">
        <f>IF(N741="snížená",J741,0)</f>
        <v>0</v>
      </c>
      <c r="BG741" s="149">
        <f>IF(N741="zákl. přenesená",J741,0)</f>
        <v>0</v>
      </c>
      <c r="BH741" s="149">
        <f>IF(N741="sníž. přenesená",J741,0)</f>
        <v>0</v>
      </c>
      <c r="BI741" s="149">
        <f>IF(N741="nulová",J741,0)</f>
        <v>0</v>
      </c>
      <c r="BJ741" s="17" t="s">
        <v>94</v>
      </c>
      <c r="BK741" s="149">
        <f>ROUND(I741*H741,2)</f>
        <v>0</v>
      </c>
      <c r="BL741" s="17" t="s">
        <v>170</v>
      </c>
      <c r="BM741" s="148" t="s">
        <v>1199</v>
      </c>
    </row>
    <row r="742" spans="2:65" s="12" customFormat="1">
      <c r="B742" s="150"/>
      <c r="D742" s="151" t="s">
        <v>172</v>
      </c>
      <c r="E742" s="152" t="s">
        <v>1</v>
      </c>
      <c r="F742" s="153" t="s">
        <v>1200</v>
      </c>
      <c r="H742" s="152" t="s">
        <v>1</v>
      </c>
      <c r="I742" s="154"/>
      <c r="L742" s="150"/>
      <c r="M742" s="155"/>
      <c r="T742" s="156"/>
      <c r="AT742" s="152" t="s">
        <v>172</v>
      </c>
      <c r="AU742" s="152" t="s">
        <v>96</v>
      </c>
      <c r="AV742" s="12" t="s">
        <v>94</v>
      </c>
      <c r="AW742" s="12" t="s">
        <v>42</v>
      </c>
      <c r="AX742" s="12" t="s">
        <v>87</v>
      </c>
      <c r="AY742" s="152" t="s">
        <v>162</v>
      </c>
    </row>
    <row r="743" spans="2:65" s="12" customFormat="1">
      <c r="B743" s="150"/>
      <c r="D743" s="151" t="s">
        <v>172</v>
      </c>
      <c r="E743" s="152" t="s">
        <v>1</v>
      </c>
      <c r="F743" s="153" t="s">
        <v>1201</v>
      </c>
      <c r="H743" s="152" t="s">
        <v>1</v>
      </c>
      <c r="I743" s="154"/>
      <c r="L743" s="150"/>
      <c r="M743" s="155"/>
      <c r="T743" s="156"/>
      <c r="AT743" s="152" t="s">
        <v>172</v>
      </c>
      <c r="AU743" s="152" t="s">
        <v>96</v>
      </c>
      <c r="AV743" s="12" t="s">
        <v>94</v>
      </c>
      <c r="AW743" s="12" t="s">
        <v>42</v>
      </c>
      <c r="AX743" s="12" t="s">
        <v>87</v>
      </c>
      <c r="AY743" s="152" t="s">
        <v>162</v>
      </c>
    </row>
    <row r="744" spans="2:65" s="15" customFormat="1">
      <c r="B744" s="171"/>
      <c r="D744" s="151" t="s">
        <v>172</v>
      </c>
      <c r="E744" s="172" t="s">
        <v>1</v>
      </c>
      <c r="F744" s="173" t="s">
        <v>220</v>
      </c>
      <c r="H744" s="174">
        <v>0</v>
      </c>
      <c r="I744" s="175"/>
      <c r="L744" s="171"/>
      <c r="M744" s="176"/>
      <c r="T744" s="177"/>
      <c r="AT744" s="172" t="s">
        <v>172</v>
      </c>
      <c r="AU744" s="172" t="s">
        <v>96</v>
      </c>
      <c r="AV744" s="15" t="s">
        <v>186</v>
      </c>
      <c r="AW744" s="15" t="s">
        <v>42</v>
      </c>
      <c r="AX744" s="15" t="s">
        <v>87</v>
      </c>
      <c r="AY744" s="172" t="s">
        <v>162</v>
      </c>
    </row>
    <row r="745" spans="2:65" s="12" customFormat="1">
      <c r="B745" s="150"/>
      <c r="D745" s="151" t="s">
        <v>172</v>
      </c>
      <c r="E745" s="152" t="s">
        <v>1</v>
      </c>
      <c r="F745" s="153" t="s">
        <v>1202</v>
      </c>
      <c r="H745" s="152" t="s">
        <v>1</v>
      </c>
      <c r="I745" s="154"/>
      <c r="L745" s="150"/>
      <c r="M745" s="155"/>
      <c r="T745" s="156"/>
      <c r="AT745" s="152" t="s">
        <v>172</v>
      </c>
      <c r="AU745" s="152" t="s">
        <v>96</v>
      </c>
      <c r="AV745" s="12" t="s">
        <v>94</v>
      </c>
      <c r="AW745" s="12" t="s">
        <v>42</v>
      </c>
      <c r="AX745" s="12" t="s">
        <v>87</v>
      </c>
      <c r="AY745" s="152" t="s">
        <v>162</v>
      </c>
    </row>
    <row r="746" spans="2:65" s="12" customFormat="1">
      <c r="B746" s="150"/>
      <c r="D746" s="151" t="s">
        <v>172</v>
      </c>
      <c r="E746" s="152" t="s">
        <v>1</v>
      </c>
      <c r="F746" s="153" t="s">
        <v>1069</v>
      </c>
      <c r="H746" s="152" t="s">
        <v>1</v>
      </c>
      <c r="I746" s="154"/>
      <c r="L746" s="150"/>
      <c r="M746" s="155"/>
      <c r="T746" s="156"/>
      <c r="AT746" s="152" t="s">
        <v>172</v>
      </c>
      <c r="AU746" s="152" t="s">
        <v>96</v>
      </c>
      <c r="AV746" s="12" t="s">
        <v>94</v>
      </c>
      <c r="AW746" s="12" t="s">
        <v>42</v>
      </c>
      <c r="AX746" s="12" t="s">
        <v>87</v>
      </c>
      <c r="AY746" s="152" t="s">
        <v>162</v>
      </c>
    </row>
    <row r="747" spans="2:65" s="13" customFormat="1">
      <c r="B747" s="157"/>
      <c r="D747" s="151" t="s">
        <v>172</v>
      </c>
      <c r="E747" s="158" t="s">
        <v>1</v>
      </c>
      <c r="F747" s="159" t="s">
        <v>1070</v>
      </c>
      <c r="H747" s="160">
        <v>2</v>
      </c>
      <c r="I747" s="161"/>
      <c r="L747" s="157"/>
      <c r="M747" s="162"/>
      <c r="T747" s="163"/>
      <c r="AT747" s="158" t="s">
        <v>172</v>
      </c>
      <c r="AU747" s="158" t="s">
        <v>96</v>
      </c>
      <c r="AV747" s="13" t="s">
        <v>96</v>
      </c>
      <c r="AW747" s="13" t="s">
        <v>42</v>
      </c>
      <c r="AX747" s="13" t="s">
        <v>87</v>
      </c>
      <c r="AY747" s="158" t="s">
        <v>162</v>
      </c>
    </row>
    <row r="748" spans="2:65" s="15" customFormat="1">
      <c r="B748" s="171"/>
      <c r="D748" s="151" t="s">
        <v>172</v>
      </c>
      <c r="E748" s="172" t="s">
        <v>1</v>
      </c>
      <c r="F748" s="173" t="s">
        <v>220</v>
      </c>
      <c r="H748" s="174">
        <v>2</v>
      </c>
      <c r="I748" s="175"/>
      <c r="L748" s="171"/>
      <c r="M748" s="176"/>
      <c r="T748" s="177"/>
      <c r="AT748" s="172" t="s">
        <v>172</v>
      </c>
      <c r="AU748" s="172" t="s">
        <v>96</v>
      </c>
      <c r="AV748" s="15" t="s">
        <v>186</v>
      </c>
      <c r="AW748" s="15" t="s">
        <v>42</v>
      </c>
      <c r="AX748" s="15" t="s">
        <v>87</v>
      </c>
      <c r="AY748" s="172" t="s">
        <v>162</v>
      </c>
    </row>
    <row r="749" spans="2:65" s="12" customFormat="1">
      <c r="B749" s="150"/>
      <c r="D749" s="151" t="s">
        <v>172</v>
      </c>
      <c r="E749" s="152" t="s">
        <v>1</v>
      </c>
      <c r="F749" s="153" t="s">
        <v>1203</v>
      </c>
      <c r="H749" s="152" t="s">
        <v>1</v>
      </c>
      <c r="I749" s="154"/>
      <c r="L749" s="150"/>
      <c r="M749" s="155"/>
      <c r="T749" s="156"/>
      <c r="AT749" s="152" t="s">
        <v>172</v>
      </c>
      <c r="AU749" s="152" t="s">
        <v>96</v>
      </c>
      <c r="AV749" s="12" t="s">
        <v>94</v>
      </c>
      <c r="AW749" s="12" t="s">
        <v>42</v>
      </c>
      <c r="AX749" s="12" t="s">
        <v>87</v>
      </c>
      <c r="AY749" s="152" t="s">
        <v>162</v>
      </c>
    </row>
    <row r="750" spans="2:65" s="12" customFormat="1">
      <c r="B750" s="150"/>
      <c r="D750" s="151" t="s">
        <v>172</v>
      </c>
      <c r="E750" s="152" t="s">
        <v>1</v>
      </c>
      <c r="F750" s="153" t="s">
        <v>1204</v>
      </c>
      <c r="H750" s="152" t="s">
        <v>1</v>
      </c>
      <c r="I750" s="154"/>
      <c r="L750" s="150"/>
      <c r="M750" s="155"/>
      <c r="T750" s="156"/>
      <c r="AT750" s="152" t="s">
        <v>172</v>
      </c>
      <c r="AU750" s="152" t="s">
        <v>96</v>
      </c>
      <c r="AV750" s="12" t="s">
        <v>94</v>
      </c>
      <c r="AW750" s="12" t="s">
        <v>42</v>
      </c>
      <c r="AX750" s="12" t="s">
        <v>87</v>
      </c>
      <c r="AY750" s="152" t="s">
        <v>162</v>
      </c>
    </row>
    <row r="751" spans="2:65" s="13" customFormat="1">
      <c r="B751" s="157"/>
      <c r="D751" s="151" t="s">
        <v>172</v>
      </c>
      <c r="E751" s="158" t="s">
        <v>1</v>
      </c>
      <c r="F751" s="159" t="s">
        <v>1070</v>
      </c>
      <c r="H751" s="160">
        <v>2</v>
      </c>
      <c r="I751" s="161"/>
      <c r="L751" s="157"/>
      <c r="M751" s="162"/>
      <c r="T751" s="163"/>
      <c r="AT751" s="158" t="s">
        <v>172</v>
      </c>
      <c r="AU751" s="158" t="s">
        <v>96</v>
      </c>
      <c r="AV751" s="13" t="s">
        <v>96</v>
      </c>
      <c r="AW751" s="13" t="s">
        <v>42</v>
      </c>
      <c r="AX751" s="13" t="s">
        <v>87</v>
      </c>
      <c r="AY751" s="158" t="s">
        <v>162</v>
      </c>
    </row>
    <row r="752" spans="2:65" s="15" customFormat="1">
      <c r="B752" s="171"/>
      <c r="D752" s="151" t="s">
        <v>172</v>
      </c>
      <c r="E752" s="172" t="s">
        <v>1</v>
      </c>
      <c r="F752" s="173" t="s">
        <v>220</v>
      </c>
      <c r="H752" s="174">
        <v>2</v>
      </c>
      <c r="I752" s="175"/>
      <c r="L752" s="171"/>
      <c r="M752" s="176"/>
      <c r="T752" s="177"/>
      <c r="AT752" s="172" t="s">
        <v>172</v>
      </c>
      <c r="AU752" s="172" t="s">
        <v>96</v>
      </c>
      <c r="AV752" s="15" t="s">
        <v>186</v>
      </c>
      <c r="AW752" s="15" t="s">
        <v>42</v>
      </c>
      <c r="AX752" s="15" t="s">
        <v>87</v>
      </c>
      <c r="AY752" s="172" t="s">
        <v>162</v>
      </c>
    </row>
    <row r="753" spans="2:65" s="14" customFormat="1">
      <c r="B753" s="164"/>
      <c r="D753" s="151" t="s">
        <v>172</v>
      </c>
      <c r="E753" s="165" t="s">
        <v>431</v>
      </c>
      <c r="F753" s="166" t="s">
        <v>1205</v>
      </c>
      <c r="H753" s="167">
        <v>4</v>
      </c>
      <c r="I753" s="168"/>
      <c r="L753" s="164"/>
      <c r="M753" s="169"/>
      <c r="T753" s="170"/>
      <c r="AT753" s="165" t="s">
        <v>172</v>
      </c>
      <c r="AU753" s="165" t="s">
        <v>96</v>
      </c>
      <c r="AV753" s="14" t="s">
        <v>170</v>
      </c>
      <c r="AW753" s="14" t="s">
        <v>42</v>
      </c>
      <c r="AX753" s="14" t="s">
        <v>94</v>
      </c>
      <c r="AY753" s="165" t="s">
        <v>162</v>
      </c>
    </row>
    <row r="754" spans="2:65" s="1" customFormat="1" ht="16.5" customHeight="1">
      <c r="B754" s="33"/>
      <c r="C754" s="185" t="s">
        <v>1206</v>
      </c>
      <c r="D754" s="185" t="s">
        <v>585</v>
      </c>
      <c r="E754" s="186" t="s">
        <v>1207</v>
      </c>
      <c r="F754" s="187" t="s">
        <v>1208</v>
      </c>
      <c r="G754" s="188" t="s">
        <v>168</v>
      </c>
      <c r="H754" s="189">
        <v>4</v>
      </c>
      <c r="I754" s="190"/>
      <c r="J754" s="191">
        <f>ROUND(I754*H754,2)</f>
        <v>0</v>
      </c>
      <c r="K754" s="187" t="s">
        <v>169</v>
      </c>
      <c r="L754" s="192"/>
      <c r="M754" s="193" t="s">
        <v>1</v>
      </c>
      <c r="N754" s="194" t="s">
        <v>52</v>
      </c>
      <c r="P754" s="146">
        <f>O754*H754</f>
        <v>0</v>
      </c>
      <c r="Q754" s="146">
        <v>7.1999999999999995E-2</v>
      </c>
      <c r="R754" s="146">
        <f>Q754*H754</f>
        <v>0.28799999999999998</v>
      </c>
      <c r="S754" s="146">
        <v>0</v>
      </c>
      <c r="T754" s="147">
        <f>S754*H754</f>
        <v>0</v>
      </c>
      <c r="AR754" s="148" t="s">
        <v>211</v>
      </c>
      <c r="AT754" s="148" t="s">
        <v>585</v>
      </c>
      <c r="AU754" s="148" t="s">
        <v>96</v>
      </c>
      <c r="AY754" s="17" t="s">
        <v>162</v>
      </c>
      <c r="BE754" s="149">
        <f>IF(N754="základní",J754,0)</f>
        <v>0</v>
      </c>
      <c r="BF754" s="149">
        <f>IF(N754="snížená",J754,0)</f>
        <v>0</v>
      </c>
      <c r="BG754" s="149">
        <f>IF(N754="zákl. přenesená",J754,0)</f>
        <v>0</v>
      </c>
      <c r="BH754" s="149">
        <f>IF(N754="sníž. přenesená",J754,0)</f>
        <v>0</v>
      </c>
      <c r="BI754" s="149">
        <f>IF(N754="nulová",J754,0)</f>
        <v>0</v>
      </c>
      <c r="BJ754" s="17" t="s">
        <v>94</v>
      </c>
      <c r="BK754" s="149">
        <f>ROUND(I754*H754,2)</f>
        <v>0</v>
      </c>
      <c r="BL754" s="17" t="s">
        <v>170</v>
      </c>
      <c r="BM754" s="148" t="s">
        <v>1209</v>
      </c>
    </row>
    <row r="755" spans="2:65" s="13" customFormat="1">
      <c r="B755" s="157"/>
      <c r="D755" s="151" t="s">
        <v>172</v>
      </c>
      <c r="E755" s="158" t="s">
        <v>1</v>
      </c>
      <c r="F755" s="159" t="s">
        <v>431</v>
      </c>
      <c r="H755" s="160">
        <v>4</v>
      </c>
      <c r="I755" s="161"/>
      <c r="L755" s="157"/>
      <c r="M755" s="162"/>
      <c r="T755" s="163"/>
      <c r="AT755" s="158" t="s">
        <v>172</v>
      </c>
      <c r="AU755" s="158" t="s">
        <v>96</v>
      </c>
      <c r="AV755" s="13" t="s">
        <v>96</v>
      </c>
      <c r="AW755" s="13" t="s">
        <v>42</v>
      </c>
      <c r="AX755" s="13" t="s">
        <v>94</v>
      </c>
      <c r="AY755" s="158" t="s">
        <v>162</v>
      </c>
    </row>
    <row r="756" spans="2:65" s="1" customFormat="1" ht="16.5" customHeight="1">
      <c r="B756" s="33"/>
      <c r="C756" s="137" t="s">
        <v>1210</v>
      </c>
      <c r="D756" s="137" t="s">
        <v>165</v>
      </c>
      <c r="E756" s="138" t="s">
        <v>1211</v>
      </c>
      <c r="F756" s="139" t="s">
        <v>1212</v>
      </c>
      <c r="G756" s="140" t="s">
        <v>168</v>
      </c>
      <c r="H756" s="141">
        <v>4</v>
      </c>
      <c r="I756" s="142"/>
      <c r="J756" s="143">
        <f>ROUND(I756*H756,2)</f>
        <v>0</v>
      </c>
      <c r="K756" s="139" t="s">
        <v>169</v>
      </c>
      <c r="L756" s="33"/>
      <c r="M756" s="144" t="s">
        <v>1</v>
      </c>
      <c r="N756" s="145" t="s">
        <v>52</v>
      </c>
      <c r="P756" s="146">
        <f>O756*H756</f>
        <v>0</v>
      </c>
      <c r="Q756" s="146">
        <v>2.972E-2</v>
      </c>
      <c r="R756" s="146">
        <f>Q756*H756</f>
        <v>0.11888</v>
      </c>
      <c r="S756" s="146">
        <v>0</v>
      </c>
      <c r="T756" s="147">
        <f>S756*H756</f>
        <v>0</v>
      </c>
      <c r="AR756" s="148" t="s">
        <v>170</v>
      </c>
      <c r="AT756" s="148" t="s">
        <v>165</v>
      </c>
      <c r="AU756" s="148" t="s">
        <v>96</v>
      </c>
      <c r="AY756" s="17" t="s">
        <v>162</v>
      </c>
      <c r="BE756" s="149">
        <f>IF(N756="základní",J756,0)</f>
        <v>0</v>
      </c>
      <c r="BF756" s="149">
        <f>IF(N756="snížená",J756,0)</f>
        <v>0</v>
      </c>
      <c r="BG756" s="149">
        <f>IF(N756="zákl. přenesená",J756,0)</f>
        <v>0</v>
      </c>
      <c r="BH756" s="149">
        <f>IF(N756="sníž. přenesená",J756,0)</f>
        <v>0</v>
      </c>
      <c r="BI756" s="149">
        <f>IF(N756="nulová",J756,0)</f>
        <v>0</v>
      </c>
      <c r="BJ756" s="17" t="s">
        <v>94</v>
      </c>
      <c r="BK756" s="149">
        <f>ROUND(I756*H756,2)</f>
        <v>0</v>
      </c>
      <c r="BL756" s="17" t="s">
        <v>170</v>
      </c>
      <c r="BM756" s="148" t="s">
        <v>1213</v>
      </c>
    </row>
    <row r="757" spans="2:65" s="13" customFormat="1">
      <c r="B757" s="157"/>
      <c r="D757" s="151" t="s">
        <v>172</v>
      </c>
      <c r="E757" s="158" t="s">
        <v>1</v>
      </c>
      <c r="F757" s="159" t="s">
        <v>431</v>
      </c>
      <c r="H757" s="160">
        <v>4</v>
      </c>
      <c r="I757" s="161"/>
      <c r="L757" s="157"/>
      <c r="M757" s="162"/>
      <c r="T757" s="163"/>
      <c r="AT757" s="158" t="s">
        <v>172</v>
      </c>
      <c r="AU757" s="158" t="s">
        <v>96</v>
      </c>
      <c r="AV757" s="13" t="s">
        <v>96</v>
      </c>
      <c r="AW757" s="13" t="s">
        <v>42</v>
      </c>
      <c r="AX757" s="13" t="s">
        <v>94</v>
      </c>
      <c r="AY757" s="158" t="s">
        <v>162</v>
      </c>
    </row>
    <row r="758" spans="2:65" s="1" customFormat="1" ht="16.5" customHeight="1">
      <c r="B758" s="33"/>
      <c r="C758" s="185" t="s">
        <v>1214</v>
      </c>
      <c r="D758" s="185" t="s">
        <v>585</v>
      </c>
      <c r="E758" s="186" t="s">
        <v>1215</v>
      </c>
      <c r="F758" s="187" t="s">
        <v>1216</v>
      </c>
      <c r="G758" s="188" t="s">
        <v>168</v>
      </c>
      <c r="H758" s="189">
        <v>4</v>
      </c>
      <c r="I758" s="190"/>
      <c r="J758" s="191">
        <f>ROUND(I758*H758,2)</f>
        <v>0</v>
      </c>
      <c r="K758" s="187" t="s">
        <v>169</v>
      </c>
      <c r="L758" s="192"/>
      <c r="M758" s="193" t="s">
        <v>1</v>
      </c>
      <c r="N758" s="194" t="s">
        <v>52</v>
      </c>
      <c r="P758" s="146">
        <f>O758*H758</f>
        <v>0</v>
      </c>
      <c r="Q758" s="146">
        <v>0.111</v>
      </c>
      <c r="R758" s="146">
        <f>Q758*H758</f>
        <v>0.44400000000000001</v>
      </c>
      <c r="S758" s="146">
        <v>0</v>
      </c>
      <c r="T758" s="147">
        <f>S758*H758</f>
        <v>0</v>
      </c>
      <c r="AR758" s="148" t="s">
        <v>211</v>
      </c>
      <c r="AT758" s="148" t="s">
        <v>585</v>
      </c>
      <c r="AU758" s="148" t="s">
        <v>96</v>
      </c>
      <c r="AY758" s="17" t="s">
        <v>162</v>
      </c>
      <c r="BE758" s="149">
        <f>IF(N758="základní",J758,0)</f>
        <v>0</v>
      </c>
      <c r="BF758" s="149">
        <f>IF(N758="snížená",J758,0)</f>
        <v>0</v>
      </c>
      <c r="BG758" s="149">
        <f>IF(N758="zákl. přenesená",J758,0)</f>
        <v>0</v>
      </c>
      <c r="BH758" s="149">
        <f>IF(N758="sníž. přenesená",J758,0)</f>
        <v>0</v>
      </c>
      <c r="BI758" s="149">
        <f>IF(N758="nulová",J758,0)</f>
        <v>0</v>
      </c>
      <c r="BJ758" s="17" t="s">
        <v>94</v>
      </c>
      <c r="BK758" s="149">
        <f>ROUND(I758*H758,2)</f>
        <v>0</v>
      </c>
      <c r="BL758" s="17" t="s">
        <v>170</v>
      </c>
      <c r="BM758" s="148" t="s">
        <v>1217</v>
      </c>
    </row>
    <row r="759" spans="2:65" s="13" customFormat="1">
      <c r="B759" s="157"/>
      <c r="D759" s="151" t="s">
        <v>172</v>
      </c>
      <c r="E759" s="158" t="s">
        <v>1</v>
      </c>
      <c r="F759" s="159" t="s">
        <v>431</v>
      </c>
      <c r="H759" s="160">
        <v>4</v>
      </c>
      <c r="I759" s="161"/>
      <c r="L759" s="157"/>
      <c r="M759" s="162"/>
      <c r="T759" s="163"/>
      <c r="AT759" s="158" t="s">
        <v>172</v>
      </c>
      <c r="AU759" s="158" t="s">
        <v>96</v>
      </c>
      <c r="AV759" s="13" t="s">
        <v>96</v>
      </c>
      <c r="AW759" s="13" t="s">
        <v>42</v>
      </c>
      <c r="AX759" s="13" t="s">
        <v>94</v>
      </c>
      <c r="AY759" s="158" t="s">
        <v>162</v>
      </c>
    </row>
    <row r="760" spans="2:65" s="1" customFormat="1" ht="16.5" customHeight="1">
      <c r="B760" s="33"/>
      <c r="C760" s="137" t="s">
        <v>1218</v>
      </c>
      <c r="D760" s="137" t="s">
        <v>165</v>
      </c>
      <c r="E760" s="138" t="s">
        <v>1219</v>
      </c>
      <c r="F760" s="139" t="s">
        <v>1220</v>
      </c>
      <c r="G760" s="140" t="s">
        <v>168</v>
      </c>
      <c r="H760" s="141">
        <v>4</v>
      </c>
      <c r="I760" s="142"/>
      <c r="J760" s="143">
        <f>ROUND(I760*H760,2)</f>
        <v>0</v>
      </c>
      <c r="K760" s="139" t="s">
        <v>169</v>
      </c>
      <c r="L760" s="33"/>
      <c r="M760" s="144" t="s">
        <v>1</v>
      </c>
      <c r="N760" s="145" t="s">
        <v>52</v>
      </c>
      <c r="P760" s="146">
        <f>O760*H760</f>
        <v>0</v>
      </c>
      <c r="Q760" s="146">
        <v>2.972E-2</v>
      </c>
      <c r="R760" s="146">
        <f>Q760*H760</f>
        <v>0.11888</v>
      </c>
      <c r="S760" s="146">
        <v>0</v>
      </c>
      <c r="T760" s="147">
        <f>S760*H760</f>
        <v>0</v>
      </c>
      <c r="AR760" s="148" t="s">
        <v>170</v>
      </c>
      <c r="AT760" s="148" t="s">
        <v>165</v>
      </c>
      <c r="AU760" s="148" t="s">
        <v>96</v>
      </c>
      <c r="AY760" s="17" t="s">
        <v>162</v>
      </c>
      <c r="BE760" s="149">
        <f>IF(N760="základní",J760,0)</f>
        <v>0</v>
      </c>
      <c r="BF760" s="149">
        <f>IF(N760="snížená",J760,0)</f>
        <v>0</v>
      </c>
      <c r="BG760" s="149">
        <f>IF(N760="zákl. přenesená",J760,0)</f>
        <v>0</v>
      </c>
      <c r="BH760" s="149">
        <f>IF(N760="sníž. přenesená",J760,0)</f>
        <v>0</v>
      </c>
      <c r="BI760" s="149">
        <f>IF(N760="nulová",J760,0)</f>
        <v>0</v>
      </c>
      <c r="BJ760" s="17" t="s">
        <v>94</v>
      </c>
      <c r="BK760" s="149">
        <f>ROUND(I760*H760,2)</f>
        <v>0</v>
      </c>
      <c r="BL760" s="17" t="s">
        <v>170</v>
      </c>
      <c r="BM760" s="148" t="s">
        <v>1221</v>
      </c>
    </row>
    <row r="761" spans="2:65" s="13" customFormat="1">
      <c r="B761" s="157"/>
      <c r="D761" s="151" t="s">
        <v>172</v>
      </c>
      <c r="E761" s="158" t="s">
        <v>1</v>
      </c>
      <c r="F761" s="159" t="s">
        <v>431</v>
      </c>
      <c r="H761" s="160">
        <v>4</v>
      </c>
      <c r="I761" s="161"/>
      <c r="L761" s="157"/>
      <c r="M761" s="162"/>
      <c r="T761" s="163"/>
      <c r="AT761" s="158" t="s">
        <v>172</v>
      </c>
      <c r="AU761" s="158" t="s">
        <v>96</v>
      </c>
      <c r="AV761" s="13" t="s">
        <v>96</v>
      </c>
      <c r="AW761" s="13" t="s">
        <v>42</v>
      </c>
      <c r="AX761" s="13" t="s">
        <v>94</v>
      </c>
      <c r="AY761" s="158" t="s">
        <v>162</v>
      </c>
    </row>
    <row r="762" spans="2:65" s="1" customFormat="1" ht="16.5" customHeight="1">
      <c r="B762" s="33"/>
      <c r="C762" s="185" t="s">
        <v>1222</v>
      </c>
      <c r="D762" s="185" t="s">
        <v>585</v>
      </c>
      <c r="E762" s="186" t="s">
        <v>1223</v>
      </c>
      <c r="F762" s="187" t="s">
        <v>1224</v>
      </c>
      <c r="G762" s="188" t="s">
        <v>168</v>
      </c>
      <c r="H762" s="189">
        <v>2</v>
      </c>
      <c r="I762" s="190"/>
      <c r="J762" s="191">
        <f>ROUND(I762*H762,2)</f>
        <v>0</v>
      </c>
      <c r="K762" s="187" t="s">
        <v>209</v>
      </c>
      <c r="L762" s="192"/>
      <c r="M762" s="193" t="s">
        <v>1</v>
      </c>
      <c r="N762" s="194" t="s">
        <v>52</v>
      </c>
      <c r="P762" s="146">
        <f>O762*H762</f>
        <v>0</v>
      </c>
      <c r="Q762" s="146">
        <v>0.14000000000000001</v>
      </c>
      <c r="R762" s="146">
        <f>Q762*H762</f>
        <v>0.28000000000000003</v>
      </c>
      <c r="S762" s="146">
        <v>0</v>
      </c>
      <c r="T762" s="147">
        <f>S762*H762</f>
        <v>0</v>
      </c>
      <c r="AR762" s="148" t="s">
        <v>211</v>
      </c>
      <c r="AT762" s="148" t="s">
        <v>585</v>
      </c>
      <c r="AU762" s="148" t="s">
        <v>96</v>
      </c>
      <c r="AY762" s="17" t="s">
        <v>162</v>
      </c>
      <c r="BE762" s="149">
        <f>IF(N762="základní",J762,0)</f>
        <v>0</v>
      </c>
      <c r="BF762" s="149">
        <f>IF(N762="snížená",J762,0)</f>
        <v>0</v>
      </c>
      <c r="BG762" s="149">
        <f>IF(N762="zákl. přenesená",J762,0)</f>
        <v>0</v>
      </c>
      <c r="BH762" s="149">
        <f>IF(N762="sníž. přenesená",J762,0)</f>
        <v>0</v>
      </c>
      <c r="BI762" s="149">
        <f>IF(N762="nulová",J762,0)</f>
        <v>0</v>
      </c>
      <c r="BJ762" s="17" t="s">
        <v>94</v>
      </c>
      <c r="BK762" s="149">
        <f>ROUND(I762*H762,2)</f>
        <v>0</v>
      </c>
      <c r="BL762" s="17" t="s">
        <v>170</v>
      </c>
      <c r="BM762" s="148" t="s">
        <v>1225</v>
      </c>
    </row>
    <row r="763" spans="2:65" s="13" customFormat="1">
      <c r="B763" s="157"/>
      <c r="D763" s="151" t="s">
        <v>172</v>
      </c>
      <c r="E763" s="158" t="s">
        <v>1</v>
      </c>
      <c r="F763" s="159" t="s">
        <v>431</v>
      </c>
      <c r="H763" s="160">
        <v>4</v>
      </c>
      <c r="I763" s="161"/>
      <c r="L763" s="157"/>
      <c r="M763" s="162"/>
      <c r="T763" s="163"/>
      <c r="AT763" s="158" t="s">
        <v>172</v>
      </c>
      <c r="AU763" s="158" t="s">
        <v>96</v>
      </c>
      <c r="AV763" s="13" t="s">
        <v>96</v>
      </c>
      <c r="AW763" s="13" t="s">
        <v>42</v>
      </c>
      <c r="AX763" s="13" t="s">
        <v>87</v>
      </c>
      <c r="AY763" s="158" t="s">
        <v>162</v>
      </c>
    </row>
    <row r="764" spans="2:65" s="13" customFormat="1">
      <c r="B764" s="157"/>
      <c r="D764" s="151" t="s">
        <v>172</v>
      </c>
      <c r="E764" s="158" t="s">
        <v>1</v>
      </c>
      <c r="F764" s="159" t="s">
        <v>1226</v>
      </c>
      <c r="H764" s="160">
        <v>-2</v>
      </c>
      <c r="I764" s="161"/>
      <c r="L764" s="157"/>
      <c r="M764" s="162"/>
      <c r="T764" s="163"/>
      <c r="AT764" s="158" t="s">
        <v>172</v>
      </c>
      <c r="AU764" s="158" t="s">
        <v>96</v>
      </c>
      <c r="AV764" s="13" t="s">
        <v>96</v>
      </c>
      <c r="AW764" s="13" t="s">
        <v>42</v>
      </c>
      <c r="AX764" s="13" t="s">
        <v>87</v>
      </c>
      <c r="AY764" s="158" t="s">
        <v>162</v>
      </c>
    </row>
    <row r="765" spans="2:65" s="14" customFormat="1">
      <c r="B765" s="164"/>
      <c r="D765" s="151" t="s">
        <v>172</v>
      </c>
      <c r="E765" s="165" t="s">
        <v>1</v>
      </c>
      <c r="F765" s="166" t="s">
        <v>178</v>
      </c>
      <c r="H765" s="167">
        <v>2</v>
      </c>
      <c r="I765" s="168"/>
      <c r="L765" s="164"/>
      <c r="M765" s="169"/>
      <c r="T765" s="170"/>
      <c r="AT765" s="165" t="s">
        <v>172</v>
      </c>
      <c r="AU765" s="165" t="s">
        <v>96</v>
      </c>
      <c r="AV765" s="14" t="s">
        <v>170</v>
      </c>
      <c r="AW765" s="14" t="s">
        <v>42</v>
      </c>
      <c r="AX765" s="14" t="s">
        <v>94</v>
      </c>
      <c r="AY765" s="165" t="s">
        <v>162</v>
      </c>
    </row>
    <row r="766" spans="2:65" s="1" customFormat="1" ht="16.5" customHeight="1">
      <c r="B766" s="33"/>
      <c r="C766" s="185" t="s">
        <v>1227</v>
      </c>
      <c r="D766" s="185" t="s">
        <v>585</v>
      </c>
      <c r="E766" s="186" t="s">
        <v>1228</v>
      </c>
      <c r="F766" s="187" t="s">
        <v>1229</v>
      </c>
      <c r="G766" s="188" t="s">
        <v>168</v>
      </c>
      <c r="H766" s="189">
        <v>2</v>
      </c>
      <c r="I766" s="190"/>
      <c r="J766" s="191">
        <f>ROUND(I766*H766,2)</f>
        <v>0</v>
      </c>
      <c r="K766" s="187" t="s">
        <v>209</v>
      </c>
      <c r="L766" s="192"/>
      <c r="M766" s="193" t="s">
        <v>1</v>
      </c>
      <c r="N766" s="194" t="s">
        <v>52</v>
      </c>
      <c r="P766" s="146">
        <f>O766*H766</f>
        <v>0</v>
      </c>
      <c r="Q766" s="146">
        <v>0.15</v>
      </c>
      <c r="R766" s="146">
        <f>Q766*H766</f>
        <v>0.3</v>
      </c>
      <c r="S766" s="146">
        <v>0</v>
      </c>
      <c r="T766" s="147">
        <f>S766*H766</f>
        <v>0</v>
      </c>
      <c r="AR766" s="148" t="s">
        <v>211</v>
      </c>
      <c r="AT766" s="148" t="s">
        <v>585</v>
      </c>
      <c r="AU766" s="148" t="s">
        <v>96</v>
      </c>
      <c r="AY766" s="17" t="s">
        <v>162</v>
      </c>
      <c r="BE766" s="149">
        <f>IF(N766="základní",J766,0)</f>
        <v>0</v>
      </c>
      <c r="BF766" s="149">
        <f>IF(N766="snížená",J766,0)</f>
        <v>0</v>
      </c>
      <c r="BG766" s="149">
        <f>IF(N766="zákl. přenesená",J766,0)</f>
        <v>0</v>
      </c>
      <c r="BH766" s="149">
        <f>IF(N766="sníž. přenesená",J766,0)</f>
        <v>0</v>
      </c>
      <c r="BI766" s="149">
        <f>IF(N766="nulová",J766,0)</f>
        <v>0</v>
      </c>
      <c r="BJ766" s="17" t="s">
        <v>94</v>
      </c>
      <c r="BK766" s="149">
        <f>ROUND(I766*H766,2)</f>
        <v>0</v>
      </c>
      <c r="BL766" s="17" t="s">
        <v>170</v>
      </c>
      <c r="BM766" s="148" t="s">
        <v>1230</v>
      </c>
    </row>
    <row r="767" spans="2:65" s="13" customFormat="1">
      <c r="B767" s="157"/>
      <c r="D767" s="151" t="s">
        <v>172</v>
      </c>
      <c r="E767" s="158" t="s">
        <v>1</v>
      </c>
      <c r="F767" s="159" t="s">
        <v>1231</v>
      </c>
      <c r="H767" s="160">
        <v>2</v>
      </c>
      <c r="I767" s="161"/>
      <c r="L767" s="157"/>
      <c r="M767" s="162"/>
      <c r="T767" s="163"/>
      <c r="AT767" s="158" t="s">
        <v>172</v>
      </c>
      <c r="AU767" s="158" t="s">
        <v>96</v>
      </c>
      <c r="AV767" s="13" t="s">
        <v>96</v>
      </c>
      <c r="AW767" s="13" t="s">
        <v>42</v>
      </c>
      <c r="AX767" s="13" t="s">
        <v>94</v>
      </c>
      <c r="AY767" s="158" t="s">
        <v>162</v>
      </c>
    </row>
    <row r="768" spans="2:65" s="1" customFormat="1" ht="16.5" customHeight="1">
      <c r="B768" s="33"/>
      <c r="C768" s="137" t="s">
        <v>1232</v>
      </c>
      <c r="D768" s="137" t="s">
        <v>165</v>
      </c>
      <c r="E768" s="138" t="s">
        <v>1233</v>
      </c>
      <c r="F768" s="139" t="s">
        <v>1234</v>
      </c>
      <c r="G768" s="140" t="s">
        <v>168</v>
      </c>
      <c r="H768" s="141">
        <v>1</v>
      </c>
      <c r="I768" s="142"/>
      <c r="J768" s="143">
        <f>ROUND(I768*H768,2)</f>
        <v>0</v>
      </c>
      <c r="K768" s="139" t="s">
        <v>169</v>
      </c>
      <c r="L768" s="33"/>
      <c r="M768" s="144" t="s">
        <v>1</v>
      </c>
      <c r="N768" s="145" t="s">
        <v>52</v>
      </c>
      <c r="P768" s="146">
        <f>O768*H768</f>
        <v>0</v>
      </c>
      <c r="Q768" s="146">
        <v>0.21734000000000001</v>
      </c>
      <c r="R768" s="146">
        <f>Q768*H768</f>
        <v>0.21734000000000001</v>
      </c>
      <c r="S768" s="146">
        <v>0</v>
      </c>
      <c r="T768" s="147">
        <f>S768*H768</f>
        <v>0</v>
      </c>
      <c r="AR768" s="148" t="s">
        <v>170</v>
      </c>
      <c r="AT768" s="148" t="s">
        <v>165</v>
      </c>
      <c r="AU768" s="148" t="s">
        <v>96</v>
      </c>
      <c r="AY768" s="17" t="s">
        <v>162</v>
      </c>
      <c r="BE768" s="149">
        <f>IF(N768="základní",J768,0)</f>
        <v>0</v>
      </c>
      <c r="BF768" s="149">
        <f>IF(N768="snížená",J768,0)</f>
        <v>0</v>
      </c>
      <c r="BG768" s="149">
        <f>IF(N768="zákl. přenesená",J768,0)</f>
        <v>0</v>
      </c>
      <c r="BH768" s="149">
        <f>IF(N768="sníž. přenesená",J768,0)</f>
        <v>0</v>
      </c>
      <c r="BI768" s="149">
        <f>IF(N768="nulová",J768,0)</f>
        <v>0</v>
      </c>
      <c r="BJ768" s="17" t="s">
        <v>94</v>
      </c>
      <c r="BK768" s="149">
        <f>ROUND(I768*H768,2)</f>
        <v>0</v>
      </c>
      <c r="BL768" s="17" t="s">
        <v>170</v>
      </c>
      <c r="BM768" s="148" t="s">
        <v>1235</v>
      </c>
    </row>
    <row r="769" spans="2:65" s="13" customFormat="1">
      <c r="B769" s="157"/>
      <c r="D769" s="151" t="s">
        <v>172</v>
      </c>
      <c r="E769" s="158" t="s">
        <v>1</v>
      </c>
      <c r="F769" s="159" t="s">
        <v>1236</v>
      </c>
      <c r="H769" s="160">
        <v>1</v>
      </c>
      <c r="I769" s="161"/>
      <c r="L769" s="157"/>
      <c r="M769" s="162"/>
      <c r="T769" s="163"/>
      <c r="AT769" s="158" t="s">
        <v>172</v>
      </c>
      <c r="AU769" s="158" t="s">
        <v>96</v>
      </c>
      <c r="AV769" s="13" t="s">
        <v>96</v>
      </c>
      <c r="AW769" s="13" t="s">
        <v>42</v>
      </c>
      <c r="AX769" s="13" t="s">
        <v>94</v>
      </c>
      <c r="AY769" s="158" t="s">
        <v>162</v>
      </c>
    </row>
    <row r="770" spans="2:65" s="1" customFormat="1" ht="16.5" customHeight="1">
      <c r="B770" s="33"/>
      <c r="C770" s="185" t="s">
        <v>1237</v>
      </c>
      <c r="D770" s="185" t="s">
        <v>585</v>
      </c>
      <c r="E770" s="186" t="s">
        <v>1238</v>
      </c>
      <c r="F770" s="187" t="s">
        <v>1239</v>
      </c>
      <c r="G770" s="188" t="s">
        <v>168</v>
      </c>
      <c r="H770" s="189">
        <v>1</v>
      </c>
      <c r="I770" s="190"/>
      <c r="J770" s="191">
        <f>ROUND(I770*H770,2)</f>
        <v>0</v>
      </c>
      <c r="K770" s="187" t="s">
        <v>169</v>
      </c>
      <c r="L770" s="192"/>
      <c r="M770" s="193" t="s">
        <v>1</v>
      </c>
      <c r="N770" s="194" t="s">
        <v>52</v>
      </c>
      <c r="P770" s="146">
        <f>O770*H770</f>
        <v>0</v>
      </c>
      <c r="Q770" s="146">
        <v>0.10100000000000001</v>
      </c>
      <c r="R770" s="146">
        <f>Q770*H770</f>
        <v>0.10100000000000001</v>
      </c>
      <c r="S770" s="146">
        <v>0</v>
      </c>
      <c r="T770" s="147">
        <f>S770*H770</f>
        <v>0</v>
      </c>
      <c r="AR770" s="148" t="s">
        <v>211</v>
      </c>
      <c r="AT770" s="148" t="s">
        <v>585</v>
      </c>
      <c r="AU770" s="148" t="s">
        <v>96</v>
      </c>
      <c r="AY770" s="17" t="s">
        <v>162</v>
      </c>
      <c r="BE770" s="149">
        <f>IF(N770="základní",J770,0)</f>
        <v>0</v>
      </c>
      <c r="BF770" s="149">
        <f>IF(N770="snížená",J770,0)</f>
        <v>0</v>
      </c>
      <c r="BG770" s="149">
        <f>IF(N770="zákl. přenesená",J770,0)</f>
        <v>0</v>
      </c>
      <c r="BH770" s="149">
        <f>IF(N770="sníž. přenesená",J770,0)</f>
        <v>0</v>
      </c>
      <c r="BI770" s="149">
        <f>IF(N770="nulová",J770,0)</f>
        <v>0</v>
      </c>
      <c r="BJ770" s="17" t="s">
        <v>94</v>
      </c>
      <c r="BK770" s="149">
        <f>ROUND(I770*H770,2)</f>
        <v>0</v>
      </c>
      <c r="BL770" s="17" t="s">
        <v>170</v>
      </c>
      <c r="BM770" s="148" t="s">
        <v>1240</v>
      </c>
    </row>
    <row r="771" spans="2:65" s="13" customFormat="1">
      <c r="B771" s="157"/>
      <c r="D771" s="151" t="s">
        <v>172</v>
      </c>
      <c r="E771" s="158" t="s">
        <v>1</v>
      </c>
      <c r="F771" s="159" t="s">
        <v>1241</v>
      </c>
      <c r="H771" s="160">
        <v>1</v>
      </c>
      <c r="I771" s="161"/>
      <c r="L771" s="157"/>
      <c r="M771" s="162"/>
      <c r="T771" s="163"/>
      <c r="AT771" s="158" t="s">
        <v>172</v>
      </c>
      <c r="AU771" s="158" t="s">
        <v>96</v>
      </c>
      <c r="AV771" s="13" t="s">
        <v>96</v>
      </c>
      <c r="AW771" s="13" t="s">
        <v>42</v>
      </c>
      <c r="AX771" s="13" t="s">
        <v>94</v>
      </c>
      <c r="AY771" s="158" t="s">
        <v>162</v>
      </c>
    </row>
    <row r="772" spans="2:65" s="1" customFormat="1" ht="16.5" customHeight="1">
      <c r="B772" s="33"/>
      <c r="C772" s="137" t="s">
        <v>1242</v>
      </c>
      <c r="D772" s="137" t="s">
        <v>165</v>
      </c>
      <c r="E772" s="138" t="s">
        <v>1243</v>
      </c>
      <c r="F772" s="139" t="s">
        <v>1244</v>
      </c>
      <c r="G772" s="140" t="s">
        <v>168</v>
      </c>
      <c r="H772" s="141">
        <v>2</v>
      </c>
      <c r="I772" s="142"/>
      <c r="J772" s="143">
        <f>ROUND(I772*H772,2)</f>
        <v>0</v>
      </c>
      <c r="K772" s="139" t="s">
        <v>169</v>
      </c>
      <c r="L772" s="33"/>
      <c r="M772" s="144" t="s">
        <v>1</v>
      </c>
      <c r="N772" s="145" t="s">
        <v>52</v>
      </c>
      <c r="P772" s="146">
        <f>O772*H772</f>
        <v>0</v>
      </c>
      <c r="Q772" s="146">
        <v>0</v>
      </c>
      <c r="R772" s="146">
        <f>Q772*H772</f>
        <v>0</v>
      </c>
      <c r="S772" s="146">
        <v>0.1</v>
      </c>
      <c r="T772" s="147">
        <f>S772*H772</f>
        <v>0.2</v>
      </c>
      <c r="AR772" s="148" t="s">
        <v>170</v>
      </c>
      <c r="AT772" s="148" t="s">
        <v>165</v>
      </c>
      <c r="AU772" s="148" t="s">
        <v>96</v>
      </c>
      <c r="AY772" s="17" t="s">
        <v>162</v>
      </c>
      <c r="BE772" s="149">
        <f>IF(N772="základní",J772,0)</f>
        <v>0</v>
      </c>
      <c r="BF772" s="149">
        <f>IF(N772="snížená",J772,0)</f>
        <v>0</v>
      </c>
      <c r="BG772" s="149">
        <f>IF(N772="zákl. přenesená",J772,0)</f>
        <v>0</v>
      </c>
      <c r="BH772" s="149">
        <f>IF(N772="sníž. přenesená",J772,0)</f>
        <v>0</v>
      </c>
      <c r="BI772" s="149">
        <f>IF(N772="nulová",J772,0)</f>
        <v>0</v>
      </c>
      <c r="BJ772" s="17" t="s">
        <v>94</v>
      </c>
      <c r="BK772" s="149">
        <f>ROUND(I772*H772,2)</f>
        <v>0</v>
      </c>
      <c r="BL772" s="17" t="s">
        <v>170</v>
      </c>
      <c r="BM772" s="148" t="s">
        <v>1245</v>
      </c>
    </row>
    <row r="773" spans="2:65" s="13" customFormat="1">
      <c r="B773" s="157"/>
      <c r="D773" s="151" t="s">
        <v>172</v>
      </c>
      <c r="E773" s="158" t="s">
        <v>1</v>
      </c>
      <c r="F773" s="159" t="s">
        <v>1246</v>
      </c>
      <c r="H773" s="160">
        <v>2</v>
      </c>
      <c r="I773" s="161"/>
      <c r="L773" s="157"/>
      <c r="M773" s="162"/>
      <c r="T773" s="163"/>
      <c r="AT773" s="158" t="s">
        <v>172</v>
      </c>
      <c r="AU773" s="158" t="s">
        <v>96</v>
      </c>
      <c r="AV773" s="13" t="s">
        <v>96</v>
      </c>
      <c r="AW773" s="13" t="s">
        <v>42</v>
      </c>
      <c r="AX773" s="13" t="s">
        <v>94</v>
      </c>
      <c r="AY773" s="158" t="s">
        <v>162</v>
      </c>
    </row>
    <row r="774" spans="2:65" s="1" customFormat="1" ht="16.5" customHeight="1">
      <c r="B774" s="33"/>
      <c r="C774" s="137" t="s">
        <v>1247</v>
      </c>
      <c r="D774" s="137" t="s">
        <v>165</v>
      </c>
      <c r="E774" s="138" t="s">
        <v>1248</v>
      </c>
      <c r="F774" s="139" t="s">
        <v>1249</v>
      </c>
      <c r="G774" s="140" t="s">
        <v>168</v>
      </c>
      <c r="H774" s="141">
        <v>4</v>
      </c>
      <c r="I774" s="142"/>
      <c r="J774" s="143">
        <f>ROUND(I774*H774,2)</f>
        <v>0</v>
      </c>
      <c r="K774" s="139" t="s">
        <v>169</v>
      </c>
      <c r="L774" s="33"/>
      <c r="M774" s="144" t="s">
        <v>1</v>
      </c>
      <c r="N774" s="145" t="s">
        <v>52</v>
      </c>
      <c r="P774" s="146">
        <f>O774*H774</f>
        <v>0</v>
      </c>
      <c r="Q774" s="146">
        <v>0.21734000000000001</v>
      </c>
      <c r="R774" s="146">
        <f>Q774*H774</f>
        <v>0.86936000000000002</v>
      </c>
      <c r="S774" s="146">
        <v>0</v>
      </c>
      <c r="T774" s="147">
        <f>S774*H774</f>
        <v>0</v>
      </c>
      <c r="AR774" s="148" t="s">
        <v>170</v>
      </c>
      <c r="AT774" s="148" t="s">
        <v>165</v>
      </c>
      <c r="AU774" s="148" t="s">
        <v>96</v>
      </c>
      <c r="AY774" s="17" t="s">
        <v>162</v>
      </c>
      <c r="BE774" s="149">
        <f>IF(N774="základní",J774,0)</f>
        <v>0</v>
      </c>
      <c r="BF774" s="149">
        <f>IF(N774="snížená",J774,0)</f>
        <v>0</v>
      </c>
      <c r="BG774" s="149">
        <f>IF(N774="zákl. přenesená",J774,0)</f>
        <v>0</v>
      </c>
      <c r="BH774" s="149">
        <f>IF(N774="sníž. přenesená",J774,0)</f>
        <v>0</v>
      </c>
      <c r="BI774" s="149">
        <f>IF(N774="nulová",J774,0)</f>
        <v>0</v>
      </c>
      <c r="BJ774" s="17" t="s">
        <v>94</v>
      </c>
      <c r="BK774" s="149">
        <f>ROUND(I774*H774,2)</f>
        <v>0</v>
      </c>
      <c r="BL774" s="17" t="s">
        <v>170</v>
      </c>
      <c r="BM774" s="148" t="s">
        <v>1250</v>
      </c>
    </row>
    <row r="775" spans="2:65" s="12" customFormat="1">
      <c r="B775" s="150"/>
      <c r="D775" s="151" t="s">
        <v>172</v>
      </c>
      <c r="E775" s="152" t="s">
        <v>1</v>
      </c>
      <c r="F775" s="153" t="s">
        <v>1251</v>
      </c>
      <c r="H775" s="152" t="s">
        <v>1</v>
      </c>
      <c r="I775" s="154"/>
      <c r="L775" s="150"/>
      <c r="M775" s="155"/>
      <c r="T775" s="156"/>
      <c r="AT775" s="152" t="s">
        <v>172</v>
      </c>
      <c r="AU775" s="152" t="s">
        <v>96</v>
      </c>
      <c r="AV775" s="12" t="s">
        <v>94</v>
      </c>
      <c r="AW775" s="12" t="s">
        <v>42</v>
      </c>
      <c r="AX775" s="12" t="s">
        <v>87</v>
      </c>
      <c r="AY775" s="152" t="s">
        <v>162</v>
      </c>
    </row>
    <row r="776" spans="2:65" s="12" customFormat="1">
      <c r="B776" s="150"/>
      <c r="D776" s="151" t="s">
        <v>172</v>
      </c>
      <c r="E776" s="152" t="s">
        <v>1</v>
      </c>
      <c r="F776" s="153" t="s">
        <v>1252</v>
      </c>
      <c r="H776" s="152" t="s">
        <v>1</v>
      </c>
      <c r="I776" s="154"/>
      <c r="L776" s="150"/>
      <c r="M776" s="155"/>
      <c r="T776" s="156"/>
      <c r="AT776" s="152" t="s">
        <v>172</v>
      </c>
      <c r="AU776" s="152" t="s">
        <v>96</v>
      </c>
      <c r="AV776" s="12" t="s">
        <v>94</v>
      </c>
      <c r="AW776" s="12" t="s">
        <v>42</v>
      </c>
      <c r="AX776" s="12" t="s">
        <v>87</v>
      </c>
      <c r="AY776" s="152" t="s">
        <v>162</v>
      </c>
    </row>
    <row r="777" spans="2:65" s="13" customFormat="1">
      <c r="B777" s="157"/>
      <c r="D777" s="151" t="s">
        <v>172</v>
      </c>
      <c r="E777" s="158" t="s">
        <v>1</v>
      </c>
      <c r="F777" s="159" t="s">
        <v>431</v>
      </c>
      <c r="H777" s="160">
        <v>4</v>
      </c>
      <c r="I777" s="161"/>
      <c r="L777" s="157"/>
      <c r="M777" s="162"/>
      <c r="T777" s="163"/>
      <c r="AT777" s="158" t="s">
        <v>172</v>
      </c>
      <c r="AU777" s="158" t="s">
        <v>96</v>
      </c>
      <c r="AV777" s="13" t="s">
        <v>96</v>
      </c>
      <c r="AW777" s="13" t="s">
        <v>42</v>
      </c>
      <c r="AX777" s="13" t="s">
        <v>87</v>
      </c>
      <c r="AY777" s="158" t="s">
        <v>162</v>
      </c>
    </row>
    <row r="778" spans="2:65" s="14" customFormat="1">
      <c r="B778" s="164"/>
      <c r="D778" s="151" t="s">
        <v>172</v>
      </c>
      <c r="E778" s="165" t="s">
        <v>1</v>
      </c>
      <c r="F778" s="166" t="s">
        <v>178</v>
      </c>
      <c r="H778" s="167">
        <v>4</v>
      </c>
      <c r="I778" s="168"/>
      <c r="L778" s="164"/>
      <c r="M778" s="169"/>
      <c r="T778" s="170"/>
      <c r="AT778" s="165" t="s">
        <v>172</v>
      </c>
      <c r="AU778" s="165" t="s">
        <v>96</v>
      </c>
      <c r="AV778" s="14" t="s">
        <v>170</v>
      </c>
      <c r="AW778" s="14" t="s">
        <v>42</v>
      </c>
      <c r="AX778" s="14" t="s">
        <v>94</v>
      </c>
      <c r="AY778" s="165" t="s">
        <v>162</v>
      </c>
    </row>
    <row r="779" spans="2:65" s="1" customFormat="1" ht="24.2" customHeight="1">
      <c r="B779" s="33"/>
      <c r="C779" s="185" t="s">
        <v>1253</v>
      </c>
      <c r="D779" s="185" t="s">
        <v>585</v>
      </c>
      <c r="E779" s="186" t="s">
        <v>1254</v>
      </c>
      <c r="F779" s="187" t="s">
        <v>1255</v>
      </c>
      <c r="G779" s="188" t="s">
        <v>168</v>
      </c>
      <c r="H779" s="189">
        <v>4</v>
      </c>
      <c r="I779" s="190"/>
      <c r="J779" s="191">
        <f>ROUND(I779*H779,2)</f>
        <v>0</v>
      </c>
      <c r="K779" s="187" t="s">
        <v>209</v>
      </c>
      <c r="L779" s="192"/>
      <c r="M779" s="193" t="s">
        <v>1</v>
      </c>
      <c r="N779" s="194" t="s">
        <v>52</v>
      </c>
      <c r="P779" s="146">
        <f>O779*H779</f>
        <v>0</v>
      </c>
      <c r="Q779" s="146">
        <v>6.8000000000000005E-2</v>
      </c>
      <c r="R779" s="146">
        <f>Q779*H779</f>
        <v>0.27200000000000002</v>
      </c>
      <c r="S779" s="146">
        <v>0</v>
      </c>
      <c r="T779" s="147">
        <f>S779*H779</f>
        <v>0</v>
      </c>
      <c r="AR779" s="148" t="s">
        <v>211</v>
      </c>
      <c r="AT779" s="148" t="s">
        <v>585</v>
      </c>
      <c r="AU779" s="148" t="s">
        <v>96</v>
      </c>
      <c r="AY779" s="17" t="s">
        <v>162</v>
      </c>
      <c r="BE779" s="149">
        <f>IF(N779="základní",J779,0)</f>
        <v>0</v>
      </c>
      <c r="BF779" s="149">
        <f>IF(N779="snížená",J779,0)</f>
        <v>0</v>
      </c>
      <c r="BG779" s="149">
        <f>IF(N779="zákl. přenesená",J779,0)</f>
        <v>0</v>
      </c>
      <c r="BH779" s="149">
        <f>IF(N779="sníž. přenesená",J779,0)</f>
        <v>0</v>
      </c>
      <c r="BI779" s="149">
        <f>IF(N779="nulová",J779,0)</f>
        <v>0</v>
      </c>
      <c r="BJ779" s="17" t="s">
        <v>94</v>
      </c>
      <c r="BK779" s="149">
        <f>ROUND(I779*H779,2)</f>
        <v>0</v>
      </c>
      <c r="BL779" s="17" t="s">
        <v>170</v>
      </c>
      <c r="BM779" s="148" t="s">
        <v>1256</v>
      </c>
    </row>
    <row r="780" spans="2:65" s="13" customFormat="1">
      <c r="B780" s="157"/>
      <c r="D780" s="151" t="s">
        <v>172</v>
      </c>
      <c r="E780" s="158" t="s">
        <v>1</v>
      </c>
      <c r="F780" s="159" t="s">
        <v>431</v>
      </c>
      <c r="H780" s="160">
        <v>4</v>
      </c>
      <c r="I780" s="161"/>
      <c r="L780" s="157"/>
      <c r="M780" s="162"/>
      <c r="T780" s="163"/>
      <c r="AT780" s="158" t="s">
        <v>172</v>
      </c>
      <c r="AU780" s="158" t="s">
        <v>96</v>
      </c>
      <c r="AV780" s="13" t="s">
        <v>96</v>
      </c>
      <c r="AW780" s="13" t="s">
        <v>42</v>
      </c>
      <c r="AX780" s="13" t="s">
        <v>94</v>
      </c>
      <c r="AY780" s="158" t="s">
        <v>162</v>
      </c>
    </row>
    <row r="781" spans="2:65" s="1" customFormat="1" ht="16.5" customHeight="1">
      <c r="B781" s="33"/>
      <c r="C781" s="185" t="s">
        <v>1257</v>
      </c>
      <c r="D781" s="185" t="s">
        <v>585</v>
      </c>
      <c r="E781" s="186" t="s">
        <v>1258</v>
      </c>
      <c r="F781" s="187" t="s">
        <v>1259</v>
      </c>
      <c r="G781" s="188" t="s">
        <v>168</v>
      </c>
      <c r="H781" s="189">
        <v>4</v>
      </c>
      <c r="I781" s="190"/>
      <c r="J781" s="191">
        <f>ROUND(I781*H781,2)</f>
        <v>0</v>
      </c>
      <c r="K781" s="187" t="s">
        <v>169</v>
      </c>
      <c r="L781" s="192"/>
      <c r="M781" s="193" t="s">
        <v>1</v>
      </c>
      <c r="N781" s="194" t="s">
        <v>52</v>
      </c>
      <c r="P781" s="146">
        <f>O781*H781</f>
        <v>0</v>
      </c>
      <c r="Q781" s="146">
        <v>4.0000000000000001E-3</v>
      </c>
      <c r="R781" s="146">
        <f>Q781*H781</f>
        <v>1.6E-2</v>
      </c>
      <c r="S781" s="146">
        <v>0</v>
      </c>
      <c r="T781" s="147">
        <f>S781*H781</f>
        <v>0</v>
      </c>
      <c r="AR781" s="148" t="s">
        <v>211</v>
      </c>
      <c r="AT781" s="148" t="s">
        <v>585</v>
      </c>
      <c r="AU781" s="148" t="s">
        <v>96</v>
      </c>
      <c r="AY781" s="17" t="s">
        <v>162</v>
      </c>
      <c r="BE781" s="149">
        <f>IF(N781="základní",J781,0)</f>
        <v>0</v>
      </c>
      <c r="BF781" s="149">
        <f>IF(N781="snížená",J781,0)</f>
        <v>0</v>
      </c>
      <c r="BG781" s="149">
        <f>IF(N781="zákl. přenesená",J781,0)</f>
        <v>0</v>
      </c>
      <c r="BH781" s="149">
        <f>IF(N781="sníž. přenesená",J781,0)</f>
        <v>0</v>
      </c>
      <c r="BI781" s="149">
        <f>IF(N781="nulová",J781,0)</f>
        <v>0</v>
      </c>
      <c r="BJ781" s="17" t="s">
        <v>94</v>
      </c>
      <c r="BK781" s="149">
        <f>ROUND(I781*H781,2)</f>
        <v>0</v>
      </c>
      <c r="BL781" s="17" t="s">
        <v>170</v>
      </c>
      <c r="BM781" s="148" t="s">
        <v>1260</v>
      </c>
    </row>
    <row r="782" spans="2:65" s="13" customFormat="1">
      <c r="B782" s="157"/>
      <c r="D782" s="151" t="s">
        <v>172</v>
      </c>
      <c r="E782" s="158" t="s">
        <v>1</v>
      </c>
      <c r="F782" s="159" t="s">
        <v>431</v>
      </c>
      <c r="H782" s="160">
        <v>4</v>
      </c>
      <c r="I782" s="161"/>
      <c r="L782" s="157"/>
      <c r="M782" s="162"/>
      <c r="T782" s="163"/>
      <c r="AT782" s="158" t="s">
        <v>172</v>
      </c>
      <c r="AU782" s="158" t="s">
        <v>96</v>
      </c>
      <c r="AV782" s="13" t="s">
        <v>96</v>
      </c>
      <c r="AW782" s="13" t="s">
        <v>42</v>
      </c>
      <c r="AX782" s="13" t="s">
        <v>94</v>
      </c>
      <c r="AY782" s="158" t="s">
        <v>162</v>
      </c>
    </row>
    <row r="783" spans="2:65" s="11" customFormat="1" ht="22.9" customHeight="1">
      <c r="B783" s="125"/>
      <c r="D783" s="126" t="s">
        <v>86</v>
      </c>
      <c r="E783" s="135" t="s">
        <v>163</v>
      </c>
      <c r="F783" s="135" t="s">
        <v>164</v>
      </c>
      <c r="I783" s="128"/>
      <c r="J783" s="136">
        <f>BK783</f>
        <v>0</v>
      </c>
      <c r="L783" s="125"/>
      <c r="M783" s="130"/>
      <c r="P783" s="131">
        <f>SUM(P784:P869)</f>
        <v>0</v>
      </c>
      <c r="R783" s="131">
        <f>SUM(R784:R869)</f>
        <v>98.837954049999993</v>
      </c>
      <c r="T783" s="132">
        <f>SUM(T784:T869)</f>
        <v>0</v>
      </c>
      <c r="AR783" s="126" t="s">
        <v>94</v>
      </c>
      <c r="AT783" s="133" t="s">
        <v>86</v>
      </c>
      <c r="AU783" s="133" t="s">
        <v>94</v>
      </c>
      <c r="AY783" s="126" t="s">
        <v>162</v>
      </c>
      <c r="BK783" s="134">
        <f>SUM(BK784:BK869)</f>
        <v>0</v>
      </c>
    </row>
    <row r="784" spans="2:65" s="1" customFormat="1" ht="16.5" customHeight="1">
      <c r="B784" s="33"/>
      <c r="C784" s="137" t="s">
        <v>1261</v>
      </c>
      <c r="D784" s="137" t="s">
        <v>165</v>
      </c>
      <c r="E784" s="138" t="s">
        <v>1262</v>
      </c>
      <c r="F784" s="139" t="s">
        <v>1263</v>
      </c>
      <c r="G784" s="140" t="s">
        <v>168</v>
      </c>
      <c r="H784" s="141">
        <v>1</v>
      </c>
      <c r="I784" s="142"/>
      <c r="J784" s="143">
        <f>ROUND(I784*H784,2)</f>
        <v>0</v>
      </c>
      <c r="K784" s="139" t="s">
        <v>169</v>
      </c>
      <c r="L784" s="33"/>
      <c r="M784" s="144" t="s">
        <v>1</v>
      </c>
      <c r="N784" s="145" t="s">
        <v>52</v>
      </c>
      <c r="P784" s="146">
        <f>O784*H784</f>
        <v>0</v>
      </c>
      <c r="Q784" s="146">
        <v>6.9999999999999999E-4</v>
      </c>
      <c r="R784" s="146">
        <f>Q784*H784</f>
        <v>6.9999999999999999E-4</v>
      </c>
      <c r="S784" s="146">
        <v>0</v>
      </c>
      <c r="T784" s="147">
        <f>S784*H784</f>
        <v>0</v>
      </c>
      <c r="AR784" s="148" t="s">
        <v>170</v>
      </c>
      <c r="AT784" s="148" t="s">
        <v>165</v>
      </c>
      <c r="AU784" s="148" t="s">
        <v>96</v>
      </c>
      <c r="AY784" s="17" t="s">
        <v>162</v>
      </c>
      <c r="BE784" s="149">
        <f>IF(N784="základní",J784,0)</f>
        <v>0</v>
      </c>
      <c r="BF784" s="149">
        <f>IF(N784="snížená",J784,0)</f>
        <v>0</v>
      </c>
      <c r="BG784" s="149">
        <f>IF(N784="zákl. přenesená",J784,0)</f>
        <v>0</v>
      </c>
      <c r="BH784" s="149">
        <f>IF(N784="sníž. přenesená",J784,0)</f>
        <v>0</v>
      </c>
      <c r="BI784" s="149">
        <f>IF(N784="nulová",J784,0)</f>
        <v>0</v>
      </c>
      <c r="BJ784" s="17" t="s">
        <v>94</v>
      </c>
      <c r="BK784" s="149">
        <f>ROUND(I784*H784,2)</f>
        <v>0</v>
      </c>
      <c r="BL784" s="17" t="s">
        <v>170</v>
      </c>
      <c r="BM784" s="148" t="s">
        <v>1264</v>
      </c>
    </row>
    <row r="785" spans="2:65" s="12" customFormat="1">
      <c r="B785" s="150"/>
      <c r="D785" s="151" t="s">
        <v>172</v>
      </c>
      <c r="E785" s="152" t="s">
        <v>1</v>
      </c>
      <c r="F785" s="153" t="s">
        <v>1265</v>
      </c>
      <c r="H785" s="152" t="s">
        <v>1</v>
      </c>
      <c r="I785" s="154"/>
      <c r="L785" s="150"/>
      <c r="M785" s="155"/>
      <c r="T785" s="156"/>
      <c r="AT785" s="152" t="s">
        <v>172</v>
      </c>
      <c r="AU785" s="152" t="s">
        <v>96</v>
      </c>
      <c r="AV785" s="12" t="s">
        <v>94</v>
      </c>
      <c r="AW785" s="12" t="s">
        <v>42</v>
      </c>
      <c r="AX785" s="12" t="s">
        <v>87</v>
      </c>
      <c r="AY785" s="152" t="s">
        <v>162</v>
      </c>
    </row>
    <row r="786" spans="2:65" s="13" customFormat="1">
      <c r="B786" s="157"/>
      <c r="D786" s="151" t="s">
        <v>172</v>
      </c>
      <c r="E786" s="158" t="s">
        <v>1</v>
      </c>
      <c r="F786" s="159" t="s">
        <v>1266</v>
      </c>
      <c r="H786" s="160">
        <v>1</v>
      </c>
      <c r="I786" s="161"/>
      <c r="L786" s="157"/>
      <c r="M786" s="162"/>
      <c r="T786" s="163"/>
      <c r="AT786" s="158" t="s">
        <v>172</v>
      </c>
      <c r="AU786" s="158" t="s">
        <v>96</v>
      </c>
      <c r="AV786" s="13" t="s">
        <v>96</v>
      </c>
      <c r="AW786" s="13" t="s">
        <v>42</v>
      </c>
      <c r="AX786" s="13" t="s">
        <v>87</v>
      </c>
      <c r="AY786" s="158" t="s">
        <v>162</v>
      </c>
    </row>
    <row r="787" spans="2:65" s="12" customFormat="1">
      <c r="B787" s="150"/>
      <c r="D787" s="151" t="s">
        <v>172</v>
      </c>
      <c r="E787" s="152" t="s">
        <v>1</v>
      </c>
      <c r="F787" s="153" t="s">
        <v>1267</v>
      </c>
      <c r="H787" s="152" t="s">
        <v>1</v>
      </c>
      <c r="I787" s="154"/>
      <c r="L787" s="150"/>
      <c r="M787" s="155"/>
      <c r="T787" s="156"/>
      <c r="AT787" s="152" t="s">
        <v>172</v>
      </c>
      <c r="AU787" s="152" t="s">
        <v>96</v>
      </c>
      <c r="AV787" s="12" t="s">
        <v>94</v>
      </c>
      <c r="AW787" s="12" t="s">
        <v>42</v>
      </c>
      <c r="AX787" s="12" t="s">
        <v>87</v>
      </c>
      <c r="AY787" s="152" t="s">
        <v>162</v>
      </c>
    </row>
    <row r="788" spans="2:65" s="15" customFormat="1">
      <c r="B788" s="171"/>
      <c r="D788" s="151" t="s">
        <v>172</v>
      </c>
      <c r="E788" s="172" t="s">
        <v>1</v>
      </c>
      <c r="F788" s="173" t="s">
        <v>1268</v>
      </c>
      <c r="H788" s="174">
        <v>1</v>
      </c>
      <c r="I788" s="175"/>
      <c r="L788" s="171"/>
      <c r="M788" s="176"/>
      <c r="T788" s="177"/>
      <c r="AT788" s="172" t="s">
        <v>172</v>
      </c>
      <c r="AU788" s="172" t="s">
        <v>96</v>
      </c>
      <c r="AV788" s="15" t="s">
        <v>186</v>
      </c>
      <c r="AW788" s="15" t="s">
        <v>42</v>
      </c>
      <c r="AX788" s="15" t="s">
        <v>87</v>
      </c>
      <c r="AY788" s="172" t="s">
        <v>162</v>
      </c>
    </row>
    <row r="789" spans="2:65" s="14" customFormat="1">
      <c r="B789" s="164"/>
      <c r="D789" s="151" t="s">
        <v>172</v>
      </c>
      <c r="E789" s="165" t="s">
        <v>1</v>
      </c>
      <c r="F789" s="166" t="s">
        <v>178</v>
      </c>
      <c r="H789" s="167">
        <v>1</v>
      </c>
      <c r="I789" s="168"/>
      <c r="L789" s="164"/>
      <c r="M789" s="169"/>
      <c r="T789" s="170"/>
      <c r="AT789" s="165" t="s">
        <v>172</v>
      </c>
      <c r="AU789" s="165" t="s">
        <v>96</v>
      </c>
      <c r="AV789" s="14" t="s">
        <v>170</v>
      </c>
      <c r="AW789" s="14" t="s">
        <v>42</v>
      </c>
      <c r="AX789" s="14" t="s">
        <v>94</v>
      </c>
      <c r="AY789" s="165" t="s">
        <v>162</v>
      </c>
    </row>
    <row r="790" spans="2:65" s="1" customFormat="1" ht="16.5" customHeight="1">
      <c r="B790" s="33"/>
      <c r="C790" s="137" t="s">
        <v>1269</v>
      </c>
      <c r="D790" s="137" t="s">
        <v>165</v>
      </c>
      <c r="E790" s="138" t="s">
        <v>1270</v>
      </c>
      <c r="F790" s="139" t="s">
        <v>1271</v>
      </c>
      <c r="G790" s="140" t="s">
        <v>168</v>
      </c>
      <c r="H790" s="141">
        <v>1</v>
      </c>
      <c r="I790" s="142"/>
      <c r="J790" s="143">
        <f>ROUND(I790*H790,2)</f>
        <v>0</v>
      </c>
      <c r="K790" s="139" t="s">
        <v>169</v>
      </c>
      <c r="L790" s="33"/>
      <c r="M790" s="144" t="s">
        <v>1</v>
      </c>
      <c r="N790" s="145" t="s">
        <v>52</v>
      </c>
      <c r="P790" s="146">
        <f>O790*H790</f>
        <v>0</v>
      </c>
      <c r="Q790" s="146">
        <v>0.11241</v>
      </c>
      <c r="R790" s="146">
        <f>Q790*H790</f>
        <v>0.11241</v>
      </c>
      <c r="S790" s="146">
        <v>0</v>
      </c>
      <c r="T790" s="147">
        <f>S790*H790</f>
        <v>0</v>
      </c>
      <c r="AR790" s="148" t="s">
        <v>170</v>
      </c>
      <c r="AT790" s="148" t="s">
        <v>165</v>
      </c>
      <c r="AU790" s="148" t="s">
        <v>96</v>
      </c>
      <c r="AY790" s="17" t="s">
        <v>162</v>
      </c>
      <c r="BE790" s="149">
        <f>IF(N790="základní",J790,0)</f>
        <v>0</v>
      </c>
      <c r="BF790" s="149">
        <f>IF(N790="snížená",J790,0)</f>
        <v>0</v>
      </c>
      <c r="BG790" s="149">
        <f>IF(N790="zákl. přenesená",J790,0)</f>
        <v>0</v>
      </c>
      <c r="BH790" s="149">
        <f>IF(N790="sníž. přenesená",J790,0)</f>
        <v>0</v>
      </c>
      <c r="BI790" s="149">
        <f>IF(N790="nulová",J790,0)</f>
        <v>0</v>
      </c>
      <c r="BJ790" s="17" t="s">
        <v>94</v>
      </c>
      <c r="BK790" s="149">
        <f>ROUND(I790*H790,2)</f>
        <v>0</v>
      </c>
      <c r="BL790" s="17" t="s">
        <v>170</v>
      </c>
      <c r="BM790" s="148" t="s">
        <v>1272</v>
      </c>
    </row>
    <row r="791" spans="2:65" s="12" customFormat="1">
      <c r="B791" s="150"/>
      <c r="D791" s="151" t="s">
        <v>172</v>
      </c>
      <c r="E791" s="152" t="s">
        <v>1</v>
      </c>
      <c r="F791" s="153" t="s">
        <v>1273</v>
      </c>
      <c r="H791" s="152" t="s">
        <v>1</v>
      </c>
      <c r="I791" s="154"/>
      <c r="L791" s="150"/>
      <c r="M791" s="155"/>
      <c r="T791" s="156"/>
      <c r="AT791" s="152" t="s">
        <v>172</v>
      </c>
      <c r="AU791" s="152" t="s">
        <v>96</v>
      </c>
      <c r="AV791" s="12" t="s">
        <v>94</v>
      </c>
      <c r="AW791" s="12" t="s">
        <v>42</v>
      </c>
      <c r="AX791" s="12" t="s">
        <v>87</v>
      </c>
      <c r="AY791" s="152" t="s">
        <v>162</v>
      </c>
    </row>
    <row r="792" spans="2:65" s="15" customFormat="1">
      <c r="B792" s="171"/>
      <c r="D792" s="151" t="s">
        <v>172</v>
      </c>
      <c r="E792" s="172" t="s">
        <v>1</v>
      </c>
      <c r="F792" s="173" t="s">
        <v>220</v>
      </c>
      <c r="H792" s="174">
        <v>0</v>
      </c>
      <c r="I792" s="175"/>
      <c r="L792" s="171"/>
      <c r="M792" s="176"/>
      <c r="T792" s="177"/>
      <c r="AT792" s="172" t="s">
        <v>172</v>
      </c>
      <c r="AU792" s="172" t="s">
        <v>96</v>
      </c>
      <c r="AV792" s="15" t="s">
        <v>186</v>
      </c>
      <c r="AW792" s="15" t="s">
        <v>42</v>
      </c>
      <c r="AX792" s="15" t="s">
        <v>87</v>
      </c>
      <c r="AY792" s="172" t="s">
        <v>162</v>
      </c>
    </row>
    <row r="793" spans="2:65" s="12" customFormat="1">
      <c r="B793" s="150"/>
      <c r="D793" s="151" t="s">
        <v>172</v>
      </c>
      <c r="E793" s="152" t="s">
        <v>1</v>
      </c>
      <c r="F793" s="153" t="s">
        <v>1274</v>
      </c>
      <c r="H793" s="152" t="s">
        <v>1</v>
      </c>
      <c r="I793" s="154"/>
      <c r="L793" s="150"/>
      <c r="M793" s="155"/>
      <c r="T793" s="156"/>
      <c r="AT793" s="152" t="s">
        <v>172</v>
      </c>
      <c r="AU793" s="152" t="s">
        <v>96</v>
      </c>
      <c r="AV793" s="12" t="s">
        <v>94</v>
      </c>
      <c r="AW793" s="12" t="s">
        <v>42</v>
      </c>
      <c r="AX793" s="12" t="s">
        <v>87</v>
      </c>
      <c r="AY793" s="152" t="s">
        <v>162</v>
      </c>
    </row>
    <row r="794" spans="2:65" s="13" customFormat="1">
      <c r="B794" s="157"/>
      <c r="D794" s="151" t="s">
        <v>172</v>
      </c>
      <c r="E794" s="158" t="s">
        <v>1</v>
      </c>
      <c r="F794" s="159" t="s">
        <v>1266</v>
      </c>
      <c r="H794" s="160">
        <v>1</v>
      </c>
      <c r="I794" s="161"/>
      <c r="L794" s="157"/>
      <c r="M794" s="162"/>
      <c r="T794" s="163"/>
      <c r="AT794" s="158" t="s">
        <v>172</v>
      </c>
      <c r="AU794" s="158" t="s">
        <v>96</v>
      </c>
      <c r="AV794" s="13" t="s">
        <v>96</v>
      </c>
      <c r="AW794" s="13" t="s">
        <v>42</v>
      </c>
      <c r="AX794" s="13" t="s">
        <v>87</v>
      </c>
      <c r="AY794" s="158" t="s">
        <v>162</v>
      </c>
    </row>
    <row r="795" spans="2:65" s="12" customFormat="1">
      <c r="B795" s="150"/>
      <c r="D795" s="151" t="s">
        <v>172</v>
      </c>
      <c r="E795" s="152" t="s">
        <v>1</v>
      </c>
      <c r="F795" s="153" t="s">
        <v>1267</v>
      </c>
      <c r="H795" s="152" t="s">
        <v>1</v>
      </c>
      <c r="I795" s="154"/>
      <c r="L795" s="150"/>
      <c r="M795" s="155"/>
      <c r="T795" s="156"/>
      <c r="AT795" s="152" t="s">
        <v>172</v>
      </c>
      <c r="AU795" s="152" t="s">
        <v>96</v>
      </c>
      <c r="AV795" s="12" t="s">
        <v>94</v>
      </c>
      <c r="AW795" s="12" t="s">
        <v>42</v>
      </c>
      <c r="AX795" s="12" t="s">
        <v>87</v>
      </c>
      <c r="AY795" s="152" t="s">
        <v>162</v>
      </c>
    </row>
    <row r="796" spans="2:65" s="15" customFormat="1">
      <c r="B796" s="171"/>
      <c r="D796" s="151" t="s">
        <v>172</v>
      </c>
      <c r="E796" s="172" t="s">
        <v>405</v>
      </c>
      <c r="F796" s="173" t="s">
        <v>1275</v>
      </c>
      <c r="H796" s="174">
        <v>1</v>
      </c>
      <c r="I796" s="175"/>
      <c r="L796" s="171"/>
      <c r="M796" s="176"/>
      <c r="T796" s="177"/>
      <c r="AT796" s="172" t="s">
        <v>172</v>
      </c>
      <c r="AU796" s="172" t="s">
        <v>96</v>
      </c>
      <c r="AV796" s="15" t="s">
        <v>186</v>
      </c>
      <c r="AW796" s="15" t="s">
        <v>42</v>
      </c>
      <c r="AX796" s="15" t="s">
        <v>87</v>
      </c>
      <c r="AY796" s="172" t="s">
        <v>162</v>
      </c>
    </row>
    <row r="797" spans="2:65" s="14" customFormat="1">
      <c r="B797" s="164"/>
      <c r="D797" s="151" t="s">
        <v>172</v>
      </c>
      <c r="E797" s="165" t="s">
        <v>1</v>
      </c>
      <c r="F797" s="166" t="s">
        <v>178</v>
      </c>
      <c r="H797" s="167">
        <v>1</v>
      </c>
      <c r="I797" s="168"/>
      <c r="L797" s="164"/>
      <c r="M797" s="169"/>
      <c r="T797" s="170"/>
      <c r="AT797" s="165" t="s">
        <v>172</v>
      </c>
      <c r="AU797" s="165" t="s">
        <v>96</v>
      </c>
      <c r="AV797" s="14" t="s">
        <v>170</v>
      </c>
      <c r="AW797" s="14" t="s">
        <v>42</v>
      </c>
      <c r="AX797" s="14" t="s">
        <v>94</v>
      </c>
      <c r="AY797" s="165" t="s">
        <v>162</v>
      </c>
    </row>
    <row r="798" spans="2:65" s="1" customFormat="1" ht="16.5" customHeight="1">
      <c r="B798" s="33"/>
      <c r="C798" s="185" t="s">
        <v>1276</v>
      </c>
      <c r="D798" s="185" t="s">
        <v>585</v>
      </c>
      <c r="E798" s="186" t="s">
        <v>1277</v>
      </c>
      <c r="F798" s="187" t="s">
        <v>1278</v>
      </c>
      <c r="G798" s="188" t="s">
        <v>168</v>
      </c>
      <c r="H798" s="189">
        <v>1</v>
      </c>
      <c r="I798" s="190"/>
      <c r="J798" s="191">
        <f>ROUND(I798*H798,2)</f>
        <v>0</v>
      </c>
      <c r="K798" s="187" t="s">
        <v>169</v>
      </c>
      <c r="L798" s="192"/>
      <c r="M798" s="193" t="s">
        <v>1</v>
      </c>
      <c r="N798" s="194" t="s">
        <v>52</v>
      </c>
      <c r="P798" s="146">
        <f>O798*H798</f>
        <v>0</v>
      </c>
      <c r="Q798" s="146">
        <v>2.5000000000000001E-3</v>
      </c>
      <c r="R798" s="146">
        <f>Q798*H798</f>
        <v>2.5000000000000001E-3</v>
      </c>
      <c r="S798" s="146">
        <v>0</v>
      </c>
      <c r="T798" s="147">
        <f>S798*H798</f>
        <v>0</v>
      </c>
      <c r="AR798" s="148" t="s">
        <v>211</v>
      </c>
      <c r="AT798" s="148" t="s">
        <v>585</v>
      </c>
      <c r="AU798" s="148" t="s">
        <v>96</v>
      </c>
      <c r="AY798" s="17" t="s">
        <v>162</v>
      </c>
      <c r="BE798" s="149">
        <f>IF(N798="základní",J798,0)</f>
        <v>0</v>
      </c>
      <c r="BF798" s="149">
        <f>IF(N798="snížená",J798,0)</f>
        <v>0</v>
      </c>
      <c r="BG798" s="149">
        <f>IF(N798="zákl. přenesená",J798,0)</f>
        <v>0</v>
      </c>
      <c r="BH798" s="149">
        <f>IF(N798="sníž. přenesená",J798,0)</f>
        <v>0</v>
      </c>
      <c r="BI798" s="149">
        <f>IF(N798="nulová",J798,0)</f>
        <v>0</v>
      </c>
      <c r="BJ798" s="17" t="s">
        <v>94</v>
      </c>
      <c r="BK798" s="149">
        <f>ROUND(I798*H798,2)</f>
        <v>0</v>
      </c>
      <c r="BL798" s="17" t="s">
        <v>170</v>
      </c>
      <c r="BM798" s="148" t="s">
        <v>1279</v>
      </c>
    </row>
    <row r="799" spans="2:65" s="13" customFormat="1">
      <c r="B799" s="157"/>
      <c r="D799" s="151" t="s">
        <v>172</v>
      </c>
      <c r="E799" s="158" t="s">
        <v>1</v>
      </c>
      <c r="F799" s="159" t="s">
        <v>405</v>
      </c>
      <c r="H799" s="160">
        <v>1</v>
      </c>
      <c r="I799" s="161"/>
      <c r="L799" s="157"/>
      <c r="M799" s="162"/>
      <c r="T799" s="163"/>
      <c r="AT799" s="158" t="s">
        <v>172</v>
      </c>
      <c r="AU799" s="158" t="s">
        <v>96</v>
      </c>
      <c r="AV799" s="13" t="s">
        <v>96</v>
      </c>
      <c r="AW799" s="13" t="s">
        <v>42</v>
      </c>
      <c r="AX799" s="13" t="s">
        <v>94</v>
      </c>
      <c r="AY799" s="158" t="s">
        <v>162</v>
      </c>
    </row>
    <row r="800" spans="2:65" s="1" customFormat="1" ht="16.5" customHeight="1">
      <c r="B800" s="33"/>
      <c r="C800" s="137" t="s">
        <v>1280</v>
      </c>
      <c r="D800" s="137" t="s">
        <v>165</v>
      </c>
      <c r="E800" s="138" t="s">
        <v>1281</v>
      </c>
      <c r="F800" s="139" t="s">
        <v>1282</v>
      </c>
      <c r="G800" s="140" t="s">
        <v>491</v>
      </c>
      <c r="H800" s="141">
        <v>137</v>
      </c>
      <c r="I800" s="142"/>
      <c r="J800" s="143">
        <f>ROUND(I800*H800,2)</f>
        <v>0</v>
      </c>
      <c r="K800" s="139" t="s">
        <v>209</v>
      </c>
      <c r="L800" s="33"/>
      <c r="M800" s="144" t="s">
        <v>1</v>
      </c>
      <c r="N800" s="145" t="s">
        <v>52</v>
      </c>
      <c r="P800" s="146">
        <f>O800*H800</f>
        <v>0</v>
      </c>
      <c r="Q800" s="146">
        <v>7.8E-2</v>
      </c>
      <c r="R800" s="146">
        <f>Q800*H800</f>
        <v>10.686</v>
      </c>
      <c r="S800" s="146">
        <v>0</v>
      </c>
      <c r="T800" s="147">
        <f>S800*H800</f>
        <v>0</v>
      </c>
      <c r="AR800" s="148" t="s">
        <v>170</v>
      </c>
      <c r="AT800" s="148" t="s">
        <v>165</v>
      </c>
      <c r="AU800" s="148" t="s">
        <v>96</v>
      </c>
      <c r="AY800" s="17" t="s">
        <v>162</v>
      </c>
      <c r="BE800" s="149">
        <f>IF(N800="základní",J800,0)</f>
        <v>0</v>
      </c>
      <c r="BF800" s="149">
        <f>IF(N800="snížená",J800,0)</f>
        <v>0</v>
      </c>
      <c r="BG800" s="149">
        <f>IF(N800="zákl. přenesená",J800,0)</f>
        <v>0</v>
      </c>
      <c r="BH800" s="149">
        <f>IF(N800="sníž. přenesená",J800,0)</f>
        <v>0</v>
      </c>
      <c r="BI800" s="149">
        <f>IF(N800="nulová",J800,0)</f>
        <v>0</v>
      </c>
      <c r="BJ800" s="17" t="s">
        <v>94</v>
      </c>
      <c r="BK800" s="149">
        <f>ROUND(I800*H800,2)</f>
        <v>0</v>
      </c>
      <c r="BL800" s="17" t="s">
        <v>170</v>
      </c>
      <c r="BM800" s="148" t="s">
        <v>1283</v>
      </c>
    </row>
    <row r="801" spans="2:65" s="13" customFormat="1">
      <c r="B801" s="157"/>
      <c r="D801" s="151" t="s">
        <v>172</v>
      </c>
      <c r="E801" s="158" t="s">
        <v>1</v>
      </c>
      <c r="F801" s="159" t="s">
        <v>1284</v>
      </c>
      <c r="H801" s="160">
        <v>137</v>
      </c>
      <c r="I801" s="161"/>
      <c r="L801" s="157"/>
      <c r="M801" s="162"/>
      <c r="T801" s="163"/>
      <c r="AT801" s="158" t="s">
        <v>172</v>
      </c>
      <c r="AU801" s="158" t="s">
        <v>96</v>
      </c>
      <c r="AV801" s="13" t="s">
        <v>96</v>
      </c>
      <c r="AW801" s="13" t="s">
        <v>42</v>
      </c>
      <c r="AX801" s="13" t="s">
        <v>94</v>
      </c>
      <c r="AY801" s="158" t="s">
        <v>162</v>
      </c>
    </row>
    <row r="802" spans="2:65" s="1" customFormat="1" ht="16.5" customHeight="1">
      <c r="B802" s="33"/>
      <c r="C802" s="137" t="s">
        <v>1285</v>
      </c>
      <c r="D802" s="137" t="s">
        <v>165</v>
      </c>
      <c r="E802" s="138" t="s">
        <v>1286</v>
      </c>
      <c r="F802" s="139" t="s">
        <v>1287</v>
      </c>
      <c r="G802" s="140" t="s">
        <v>491</v>
      </c>
      <c r="H802" s="141">
        <v>137</v>
      </c>
      <c r="I802" s="142"/>
      <c r="J802" s="143">
        <f>ROUND(I802*H802,2)</f>
        <v>0</v>
      </c>
      <c r="K802" s="139" t="s">
        <v>209</v>
      </c>
      <c r="L802" s="33"/>
      <c r="M802" s="144" t="s">
        <v>1</v>
      </c>
      <c r="N802" s="145" t="s">
        <v>52</v>
      </c>
      <c r="P802" s="146">
        <f>O802*H802</f>
        <v>0</v>
      </c>
      <c r="Q802" s="146">
        <v>9.7000000000000003E-2</v>
      </c>
      <c r="R802" s="146">
        <f>Q802*H802</f>
        <v>13.289</v>
      </c>
      <c r="S802" s="146">
        <v>0</v>
      </c>
      <c r="T802" s="147">
        <f>S802*H802</f>
        <v>0</v>
      </c>
      <c r="AR802" s="148" t="s">
        <v>170</v>
      </c>
      <c r="AT802" s="148" t="s">
        <v>165</v>
      </c>
      <c r="AU802" s="148" t="s">
        <v>96</v>
      </c>
      <c r="AY802" s="17" t="s">
        <v>162</v>
      </c>
      <c r="BE802" s="149">
        <f>IF(N802="základní",J802,0)</f>
        <v>0</v>
      </c>
      <c r="BF802" s="149">
        <f>IF(N802="snížená",J802,0)</f>
        <v>0</v>
      </c>
      <c r="BG802" s="149">
        <f>IF(N802="zákl. přenesená",J802,0)</f>
        <v>0</v>
      </c>
      <c r="BH802" s="149">
        <f>IF(N802="sníž. přenesená",J802,0)</f>
        <v>0</v>
      </c>
      <c r="BI802" s="149">
        <f>IF(N802="nulová",J802,0)</f>
        <v>0</v>
      </c>
      <c r="BJ802" s="17" t="s">
        <v>94</v>
      </c>
      <c r="BK802" s="149">
        <f>ROUND(I802*H802,2)</f>
        <v>0</v>
      </c>
      <c r="BL802" s="17" t="s">
        <v>170</v>
      </c>
      <c r="BM802" s="148" t="s">
        <v>1288</v>
      </c>
    </row>
    <row r="803" spans="2:65" s="13" customFormat="1">
      <c r="B803" s="157"/>
      <c r="D803" s="151" t="s">
        <v>172</v>
      </c>
      <c r="E803" s="158" t="s">
        <v>1</v>
      </c>
      <c r="F803" s="159" t="s">
        <v>1284</v>
      </c>
      <c r="H803" s="160">
        <v>137</v>
      </c>
      <c r="I803" s="161"/>
      <c r="L803" s="157"/>
      <c r="M803" s="162"/>
      <c r="T803" s="163"/>
      <c r="AT803" s="158" t="s">
        <v>172</v>
      </c>
      <c r="AU803" s="158" t="s">
        <v>96</v>
      </c>
      <c r="AV803" s="13" t="s">
        <v>96</v>
      </c>
      <c r="AW803" s="13" t="s">
        <v>42</v>
      </c>
      <c r="AX803" s="13" t="s">
        <v>87</v>
      </c>
      <c r="AY803" s="158" t="s">
        <v>162</v>
      </c>
    </row>
    <row r="804" spans="2:65" s="14" customFormat="1">
      <c r="B804" s="164"/>
      <c r="D804" s="151" t="s">
        <v>172</v>
      </c>
      <c r="E804" s="165" t="s">
        <v>1</v>
      </c>
      <c r="F804" s="166" t="s">
        <v>178</v>
      </c>
      <c r="H804" s="167">
        <v>137</v>
      </c>
      <c r="I804" s="168"/>
      <c r="L804" s="164"/>
      <c r="M804" s="169"/>
      <c r="T804" s="170"/>
      <c r="AT804" s="165" t="s">
        <v>172</v>
      </c>
      <c r="AU804" s="165" t="s">
        <v>96</v>
      </c>
      <c r="AV804" s="14" t="s">
        <v>170</v>
      </c>
      <c r="AW804" s="14" t="s">
        <v>42</v>
      </c>
      <c r="AX804" s="14" t="s">
        <v>94</v>
      </c>
      <c r="AY804" s="165" t="s">
        <v>162</v>
      </c>
    </row>
    <row r="805" spans="2:65" s="12" customFormat="1">
      <c r="B805" s="150"/>
      <c r="D805" s="151" t="s">
        <v>172</v>
      </c>
      <c r="E805" s="152" t="s">
        <v>1</v>
      </c>
      <c r="F805" s="153" t="s">
        <v>1289</v>
      </c>
      <c r="H805" s="152" t="s">
        <v>1</v>
      </c>
      <c r="I805" s="154"/>
      <c r="L805" s="150"/>
      <c r="M805" s="155"/>
      <c r="T805" s="156"/>
      <c r="AT805" s="152" t="s">
        <v>172</v>
      </c>
      <c r="AU805" s="152" t="s">
        <v>96</v>
      </c>
      <c r="AV805" s="12" t="s">
        <v>94</v>
      </c>
      <c r="AW805" s="12" t="s">
        <v>42</v>
      </c>
      <c r="AX805" s="12" t="s">
        <v>87</v>
      </c>
      <c r="AY805" s="152" t="s">
        <v>162</v>
      </c>
    </row>
    <row r="806" spans="2:65" s="12" customFormat="1">
      <c r="B806" s="150"/>
      <c r="D806" s="151" t="s">
        <v>172</v>
      </c>
      <c r="E806" s="152" t="s">
        <v>1</v>
      </c>
      <c r="F806" s="153" t="s">
        <v>1290</v>
      </c>
      <c r="H806" s="152" t="s">
        <v>1</v>
      </c>
      <c r="I806" s="154"/>
      <c r="L806" s="150"/>
      <c r="M806" s="155"/>
      <c r="T806" s="156"/>
      <c r="AT806" s="152" t="s">
        <v>172</v>
      </c>
      <c r="AU806" s="152" t="s">
        <v>96</v>
      </c>
      <c r="AV806" s="12" t="s">
        <v>94</v>
      </c>
      <c r="AW806" s="12" t="s">
        <v>42</v>
      </c>
      <c r="AX806" s="12" t="s">
        <v>87</v>
      </c>
      <c r="AY806" s="152" t="s">
        <v>162</v>
      </c>
    </row>
    <row r="807" spans="2:65" s="12" customFormat="1">
      <c r="B807" s="150"/>
      <c r="D807" s="151" t="s">
        <v>172</v>
      </c>
      <c r="E807" s="152" t="s">
        <v>1</v>
      </c>
      <c r="F807" s="153" t="s">
        <v>1291</v>
      </c>
      <c r="H807" s="152" t="s">
        <v>1</v>
      </c>
      <c r="I807" s="154"/>
      <c r="L807" s="150"/>
      <c r="M807" s="155"/>
      <c r="T807" s="156"/>
      <c r="AT807" s="152" t="s">
        <v>172</v>
      </c>
      <c r="AU807" s="152" t="s">
        <v>96</v>
      </c>
      <c r="AV807" s="12" t="s">
        <v>94</v>
      </c>
      <c r="AW807" s="12" t="s">
        <v>42</v>
      </c>
      <c r="AX807" s="12" t="s">
        <v>87</v>
      </c>
      <c r="AY807" s="152" t="s">
        <v>162</v>
      </c>
    </row>
    <row r="808" spans="2:65" s="13" customFormat="1">
      <c r="B808" s="157"/>
      <c r="D808" s="151" t="s">
        <v>172</v>
      </c>
      <c r="E808" s="158" t="s">
        <v>1</v>
      </c>
      <c r="F808" s="159" t="s">
        <v>1292</v>
      </c>
      <c r="H808" s="160">
        <v>27.948</v>
      </c>
      <c r="I808" s="161"/>
      <c r="L808" s="157"/>
      <c r="M808" s="162"/>
      <c r="T808" s="163"/>
      <c r="AT808" s="158" t="s">
        <v>172</v>
      </c>
      <c r="AU808" s="158" t="s">
        <v>96</v>
      </c>
      <c r="AV808" s="13" t="s">
        <v>96</v>
      </c>
      <c r="AW808" s="13" t="s">
        <v>42</v>
      </c>
      <c r="AX808" s="13" t="s">
        <v>87</v>
      </c>
      <c r="AY808" s="158" t="s">
        <v>162</v>
      </c>
    </row>
    <row r="809" spans="2:65" s="15" customFormat="1">
      <c r="B809" s="171"/>
      <c r="D809" s="151" t="s">
        <v>172</v>
      </c>
      <c r="E809" s="172" t="s">
        <v>1</v>
      </c>
      <c r="F809" s="173" t="s">
        <v>1293</v>
      </c>
      <c r="H809" s="174">
        <v>27.948</v>
      </c>
      <c r="I809" s="175"/>
      <c r="L809" s="171"/>
      <c r="M809" s="176"/>
      <c r="T809" s="177"/>
      <c r="AT809" s="172" t="s">
        <v>172</v>
      </c>
      <c r="AU809" s="172" t="s">
        <v>96</v>
      </c>
      <c r="AV809" s="15" t="s">
        <v>186</v>
      </c>
      <c r="AW809" s="15" t="s">
        <v>42</v>
      </c>
      <c r="AX809" s="15" t="s">
        <v>87</v>
      </c>
      <c r="AY809" s="172" t="s">
        <v>162</v>
      </c>
    </row>
    <row r="810" spans="2:65" s="12" customFormat="1">
      <c r="B810" s="150"/>
      <c r="D810" s="151" t="s">
        <v>172</v>
      </c>
      <c r="E810" s="152" t="s">
        <v>1</v>
      </c>
      <c r="F810" s="153" t="s">
        <v>1294</v>
      </c>
      <c r="H810" s="152" t="s">
        <v>1</v>
      </c>
      <c r="I810" s="154"/>
      <c r="L810" s="150"/>
      <c r="M810" s="155"/>
      <c r="T810" s="156"/>
      <c r="AT810" s="152" t="s">
        <v>172</v>
      </c>
      <c r="AU810" s="152" t="s">
        <v>96</v>
      </c>
      <c r="AV810" s="12" t="s">
        <v>94</v>
      </c>
      <c r="AW810" s="12" t="s">
        <v>42</v>
      </c>
      <c r="AX810" s="12" t="s">
        <v>87</v>
      </c>
      <c r="AY810" s="152" t="s">
        <v>162</v>
      </c>
    </row>
    <row r="811" spans="2:65" s="13" customFormat="1">
      <c r="B811" s="157"/>
      <c r="D811" s="151" t="s">
        <v>172</v>
      </c>
      <c r="E811" s="158" t="s">
        <v>1</v>
      </c>
      <c r="F811" s="159" t="s">
        <v>1295</v>
      </c>
      <c r="H811" s="160">
        <v>-21.28</v>
      </c>
      <c r="I811" s="161"/>
      <c r="L811" s="157"/>
      <c r="M811" s="162"/>
      <c r="T811" s="163"/>
      <c r="AT811" s="158" t="s">
        <v>172</v>
      </c>
      <c r="AU811" s="158" t="s">
        <v>96</v>
      </c>
      <c r="AV811" s="13" t="s">
        <v>96</v>
      </c>
      <c r="AW811" s="13" t="s">
        <v>42</v>
      </c>
      <c r="AX811" s="13" t="s">
        <v>87</v>
      </c>
      <c r="AY811" s="158" t="s">
        <v>162</v>
      </c>
    </row>
    <row r="812" spans="2:65" s="15" customFormat="1">
      <c r="B812" s="171"/>
      <c r="D812" s="151" t="s">
        <v>172</v>
      </c>
      <c r="E812" s="172" t="s">
        <v>1</v>
      </c>
      <c r="F812" s="173" t="s">
        <v>1296</v>
      </c>
      <c r="H812" s="174">
        <v>-21.28</v>
      </c>
      <c r="I812" s="175"/>
      <c r="L812" s="171"/>
      <c r="M812" s="176"/>
      <c r="T812" s="177"/>
      <c r="AT812" s="172" t="s">
        <v>172</v>
      </c>
      <c r="AU812" s="172" t="s">
        <v>96</v>
      </c>
      <c r="AV812" s="15" t="s">
        <v>186</v>
      </c>
      <c r="AW812" s="15" t="s">
        <v>42</v>
      </c>
      <c r="AX812" s="15" t="s">
        <v>87</v>
      </c>
      <c r="AY812" s="172" t="s">
        <v>162</v>
      </c>
    </row>
    <row r="813" spans="2:65" s="14" customFormat="1">
      <c r="B813" s="164"/>
      <c r="D813" s="151" t="s">
        <v>172</v>
      </c>
      <c r="E813" s="165" t="s">
        <v>1</v>
      </c>
      <c r="F813" s="166" t="s">
        <v>1297</v>
      </c>
      <c r="H813" s="167">
        <v>6.6680000000000001</v>
      </c>
      <c r="I813" s="168"/>
      <c r="L813" s="164"/>
      <c r="M813" s="169"/>
      <c r="T813" s="170"/>
      <c r="AT813" s="165" t="s">
        <v>172</v>
      </c>
      <c r="AU813" s="165" t="s">
        <v>96</v>
      </c>
      <c r="AV813" s="14" t="s">
        <v>170</v>
      </c>
      <c r="AW813" s="14" t="s">
        <v>42</v>
      </c>
      <c r="AX813" s="14" t="s">
        <v>87</v>
      </c>
      <c r="AY813" s="165" t="s">
        <v>162</v>
      </c>
    </row>
    <row r="814" spans="2:65" s="12" customFormat="1">
      <c r="B814" s="150"/>
      <c r="D814" s="151" t="s">
        <v>172</v>
      </c>
      <c r="E814" s="152" t="s">
        <v>1</v>
      </c>
      <c r="F814" s="153" t="s">
        <v>1298</v>
      </c>
      <c r="H814" s="152" t="s">
        <v>1</v>
      </c>
      <c r="I814" s="154"/>
      <c r="L814" s="150"/>
      <c r="M814" s="155"/>
      <c r="T814" s="156"/>
      <c r="AT814" s="152" t="s">
        <v>172</v>
      </c>
      <c r="AU814" s="152" t="s">
        <v>96</v>
      </c>
      <c r="AV814" s="12" t="s">
        <v>94</v>
      </c>
      <c r="AW814" s="12" t="s">
        <v>42</v>
      </c>
      <c r="AX814" s="12" t="s">
        <v>87</v>
      </c>
      <c r="AY814" s="152" t="s">
        <v>162</v>
      </c>
    </row>
    <row r="815" spans="2:65" s="14" customFormat="1">
      <c r="B815" s="164"/>
      <c r="D815" s="151" t="s">
        <v>172</v>
      </c>
      <c r="E815" s="165" t="s">
        <v>1</v>
      </c>
      <c r="F815" s="166" t="s">
        <v>1299</v>
      </c>
      <c r="H815" s="167">
        <v>0</v>
      </c>
      <c r="I815" s="168"/>
      <c r="L815" s="164"/>
      <c r="M815" s="169"/>
      <c r="T815" s="170"/>
      <c r="AT815" s="165" t="s">
        <v>172</v>
      </c>
      <c r="AU815" s="165" t="s">
        <v>96</v>
      </c>
      <c r="AV815" s="14" t="s">
        <v>170</v>
      </c>
      <c r="AW815" s="14" t="s">
        <v>42</v>
      </c>
      <c r="AX815" s="14" t="s">
        <v>87</v>
      </c>
      <c r="AY815" s="165" t="s">
        <v>162</v>
      </c>
    </row>
    <row r="816" spans="2:65" s="1" customFormat="1" ht="16.5" customHeight="1">
      <c r="B816" s="33"/>
      <c r="C816" s="185" t="s">
        <v>1300</v>
      </c>
      <c r="D816" s="185" t="s">
        <v>585</v>
      </c>
      <c r="E816" s="186" t="s">
        <v>1301</v>
      </c>
      <c r="F816" s="187" t="s">
        <v>1302</v>
      </c>
      <c r="G816" s="188" t="s">
        <v>457</v>
      </c>
      <c r="H816" s="189">
        <v>6.6680000000000001</v>
      </c>
      <c r="I816" s="190"/>
      <c r="J816" s="191">
        <f>ROUND(I816*H816,2)</f>
        <v>0</v>
      </c>
      <c r="K816" s="187" t="s">
        <v>169</v>
      </c>
      <c r="L816" s="192"/>
      <c r="M816" s="193" t="s">
        <v>1</v>
      </c>
      <c r="N816" s="194" t="s">
        <v>52</v>
      </c>
      <c r="P816" s="146">
        <f>O816*H816</f>
        <v>0</v>
      </c>
      <c r="Q816" s="146">
        <v>0.222</v>
      </c>
      <c r="R816" s="146">
        <f>Q816*H816</f>
        <v>1.4802960000000001</v>
      </c>
      <c r="S816" s="146">
        <v>0</v>
      </c>
      <c r="T816" s="147">
        <f>S816*H816</f>
        <v>0</v>
      </c>
      <c r="AR816" s="148" t="s">
        <v>211</v>
      </c>
      <c r="AT816" s="148" t="s">
        <v>585</v>
      </c>
      <c r="AU816" s="148" t="s">
        <v>96</v>
      </c>
      <c r="AY816" s="17" t="s">
        <v>162</v>
      </c>
      <c r="BE816" s="149">
        <f>IF(N816="základní",J816,0)</f>
        <v>0</v>
      </c>
      <c r="BF816" s="149">
        <f>IF(N816="snížená",J816,0)</f>
        <v>0</v>
      </c>
      <c r="BG816" s="149">
        <f>IF(N816="zákl. přenesená",J816,0)</f>
        <v>0</v>
      </c>
      <c r="BH816" s="149">
        <f>IF(N816="sníž. přenesená",J816,0)</f>
        <v>0</v>
      </c>
      <c r="BI816" s="149">
        <f>IF(N816="nulová",J816,0)</f>
        <v>0</v>
      </c>
      <c r="BJ816" s="17" t="s">
        <v>94</v>
      </c>
      <c r="BK816" s="149">
        <f>ROUND(I816*H816,2)</f>
        <v>0</v>
      </c>
      <c r="BL816" s="17" t="s">
        <v>170</v>
      </c>
      <c r="BM816" s="148" t="s">
        <v>1303</v>
      </c>
    </row>
    <row r="817" spans="2:65" s="13" customFormat="1">
      <c r="B817" s="157"/>
      <c r="D817" s="151" t="s">
        <v>172</v>
      </c>
      <c r="E817" s="158" t="s">
        <v>1</v>
      </c>
      <c r="F817" s="159" t="s">
        <v>1304</v>
      </c>
      <c r="H817" s="160">
        <v>27.948</v>
      </c>
      <c r="I817" s="161"/>
      <c r="L817" s="157"/>
      <c r="M817" s="162"/>
      <c r="T817" s="163"/>
      <c r="AT817" s="158" t="s">
        <v>172</v>
      </c>
      <c r="AU817" s="158" t="s">
        <v>96</v>
      </c>
      <c r="AV817" s="13" t="s">
        <v>96</v>
      </c>
      <c r="AW817" s="13" t="s">
        <v>42</v>
      </c>
      <c r="AX817" s="13" t="s">
        <v>87</v>
      </c>
      <c r="AY817" s="158" t="s">
        <v>162</v>
      </c>
    </row>
    <row r="818" spans="2:65" s="12" customFormat="1">
      <c r="B818" s="150"/>
      <c r="D818" s="151" t="s">
        <v>172</v>
      </c>
      <c r="E818" s="152" t="s">
        <v>1</v>
      </c>
      <c r="F818" s="153" t="s">
        <v>1305</v>
      </c>
      <c r="H818" s="152" t="s">
        <v>1</v>
      </c>
      <c r="I818" s="154"/>
      <c r="L818" s="150"/>
      <c r="M818" s="155"/>
      <c r="T818" s="156"/>
      <c r="AT818" s="152" t="s">
        <v>172</v>
      </c>
      <c r="AU818" s="152" t="s">
        <v>96</v>
      </c>
      <c r="AV818" s="12" t="s">
        <v>94</v>
      </c>
      <c r="AW818" s="12" t="s">
        <v>42</v>
      </c>
      <c r="AX818" s="12" t="s">
        <v>87</v>
      </c>
      <c r="AY818" s="152" t="s">
        <v>162</v>
      </c>
    </row>
    <row r="819" spans="2:65" s="12" customFormat="1">
      <c r="B819" s="150"/>
      <c r="D819" s="151" t="s">
        <v>172</v>
      </c>
      <c r="E819" s="152" t="s">
        <v>1</v>
      </c>
      <c r="F819" s="153" t="s">
        <v>1294</v>
      </c>
      <c r="H819" s="152" t="s">
        <v>1</v>
      </c>
      <c r="I819" s="154"/>
      <c r="L819" s="150"/>
      <c r="M819" s="155"/>
      <c r="T819" s="156"/>
      <c r="AT819" s="152" t="s">
        <v>172</v>
      </c>
      <c r="AU819" s="152" t="s">
        <v>96</v>
      </c>
      <c r="AV819" s="12" t="s">
        <v>94</v>
      </c>
      <c r="AW819" s="12" t="s">
        <v>42</v>
      </c>
      <c r="AX819" s="12" t="s">
        <v>87</v>
      </c>
      <c r="AY819" s="152" t="s">
        <v>162</v>
      </c>
    </row>
    <row r="820" spans="2:65" s="13" customFormat="1">
      <c r="B820" s="157"/>
      <c r="D820" s="151" t="s">
        <v>172</v>
      </c>
      <c r="E820" s="158" t="s">
        <v>1</v>
      </c>
      <c r="F820" s="159" t="s">
        <v>1295</v>
      </c>
      <c r="H820" s="160">
        <v>-21.28</v>
      </c>
      <c r="I820" s="161"/>
      <c r="L820" s="157"/>
      <c r="M820" s="162"/>
      <c r="T820" s="163"/>
      <c r="AT820" s="158" t="s">
        <v>172</v>
      </c>
      <c r="AU820" s="158" t="s">
        <v>96</v>
      </c>
      <c r="AV820" s="13" t="s">
        <v>96</v>
      </c>
      <c r="AW820" s="13" t="s">
        <v>42</v>
      </c>
      <c r="AX820" s="13" t="s">
        <v>87</v>
      </c>
      <c r="AY820" s="158" t="s">
        <v>162</v>
      </c>
    </row>
    <row r="821" spans="2:65" s="14" customFormat="1">
      <c r="B821" s="164"/>
      <c r="D821" s="151" t="s">
        <v>172</v>
      </c>
      <c r="E821" s="165" t="s">
        <v>1</v>
      </c>
      <c r="F821" s="166" t="s">
        <v>1306</v>
      </c>
      <c r="H821" s="167">
        <v>6.6680000000000001</v>
      </c>
      <c r="I821" s="168"/>
      <c r="L821" s="164"/>
      <c r="M821" s="169"/>
      <c r="T821" s="170"/>
      <c r="AT821" s="165" t="s">
        <v>172</v>
      </c>
      <c r="AU821" s="165" t="s">
        <v>96</v>
      </c>
      <c r="AV821" s="14" t="s">
        <v>170</v>
      </c>
      <c r="AW821" s="14" t="s">
        <v>42</v>
      </c>
      <c r="AX821" s="14" t="s">
        <v>94</v>
      </c>
      <c r="AY821" s="165" t="s">
        <v>162</v>
      </c>
    </row>
    <row r="822" spans="2:65" s="1" customFormat="1" ht="21.75" customHeight="1">
      <c r="B822" s="33"/>
      <c r="C822" s="137" t="s">
        <v>1307</v>
      </c>
      <c r="D822" s="137" t="s">
        <v>165</v>
      </c>
      <c r="E822" s="138" t="s">
        <v>1308</v>
      </c>
      <c r="F822" s="139" t="s">
        <v>1309</v>
      </c>
      <c r="G822" s="140" t="s">
        <v>491</v>
      </c>
      <c r="H822" s="141">
        <v>188.4</v>
      </c>
      <c r="I822" s="142"/>
      <c r="J822" s="143">
        <f>ROUND(I822*H822,2)</f>
        <v>0</v>
      </c>
      <c r="K822" s="139" t="s">
        <v>209</v>
      </c>
      <c r="L822" s="33"/>
      <c r="M822" s="144" t="s">
        <v>1</v>
      </c>
      <c r="N822" s="145" t="s">
        <v>52</v>
      </c>
      <c r="P822" s="146">
        <f>O822*H822</f>
        <v>0</v>
      </c>
      <c r="Q822" s="146">
        <v>0.16900000000000001</v>
      </c>
      <c r="R822" s="146">
        <f>Q822*H822</f>
        <v>31.839600000000004</v>
      </c>
      <c r="S822" s="146">
        <v>0</v>
      </c>
      <c r="T822" s="147">
        <f>S822*H822</f>
        <v>0</v>
      </c>
      <c r="AR822" s="148" t="s">
        <v>170</v>
      </c>
      <c r="AT822" s="148" t="s">
        <v>165</v>
      </c>
      <c r="AU822" s="148" t="s">
        <v>96</v>
      </c>
      <c r="AY822" s="17" t="s">
        <v>162</v>
      </c>
      <c r="BE822" s="149">
        <f>IF(N822="základní",J822,0)</f>
        <v>0</v>
      </c>
      <c r="BF822" s="149">
        <f>IF(N822="snížená",J822,0)</f>
        <v>0</v>
      </c>
      <c r="BG822" s="149">
        <f>IF(N822="zákl. přenesená",J822,0)</f>
        <v>0</v>
      </c>
      <c r="BH822" s="149">
        <f>IF(N822="sníž. přenesená",J822,0)</f>
        <v>0</v>
      </c>
      <c r="BI822" s="149">
        <f>IF(N822="nulová",J822,0)</f>
        <v>0</v>
      </c>
      <c r="BJ822" s="17" t="s">
        <v>94</v>
      </c>
      <c r="BK822" s="149">
        <f>ROUND(I822*H822,2)</f>
        <v>0</v>
      </c>
      <c r="BL822" s="17" t="s">
        <v>170</v>
      </c>
      <c r="BM822" s="148" t="s">
        <v>1310</v>
      </c>
    </row>
    <row r="823" spans="2:65" s="12" customFormat="1">
      <c r="B823" s="150"/>
      <c r="D823" s="151" t="s">
        <v>172</v>
      </c>
      <c r="E823" s="152" t="s">
        <v>1</v>
      </c>
      <c r="F823" s="153" t="s">
        <v>1311</v>
      </c>
      <c r="H823" s="152" t="s">
        <v>1</v>
      </c>
      <c r="I823" s="154"/>
      <c r="L823" s="150"/>
      <c r="M823" s="155"/>
      <c r="T823" s="156"/>
      <c r="AT823" s="152" t="s">
        <v>172</v>
      </c>
      <c r="AU823" s="152" t="s">
        <v>96</v>
      </c>
      <c r="AV823" s="12" t="s">
        <v>94</v>
      </c>
      <c r="AW823" s="12" t="s">
        <v>42</v>
      </c>
      <c r="AX823" s="12" t="s">
        <v>87</v>
      </c>
      <c r="AY823" s="152" t="s">
        <v>162</v>
      </c>
    </row>
    <row r="824" spans="2:65" s="13" customFormat="1">
      <c r="B824" s="157"/>
      <c r="D824" s="151" t="s">
        <v>172</v>
      </c>
      <c r="E824" s="158" t="s">
        <v>1</v>
      </c>
      <c r="F824" s="159" t="s">
        <v>1312</v>
      </c>
      <c r="H824" s="160">
        <v>150</v>
      </c>
      <c r="I824" s="161"/>
      <c r="L824" s="157"/>
      <c r="M824" s="162"/>
      <c r="T824" s="163"/>
      <c r="AT824" s="158" t="s">
        <v>172</v>
      </c>
      <c r="AU824" s="158" t="s">
        <v>96</v>
      </c>
      <c r="AV824" s="13" t="s">
        <v>96</v>
      </c>
      <c r="AW824" s="13" t="s">
        <v>42</v>
      </c>
      <c r="AX824" s="13" t="s">
        <v>87</v>
      </c>
      <c r="AY824" s="158" t="s">
        <v>162</v>
      </c>
    </row>
    <row r="825" spans="2:65" s="15" customFormat="1">
      <c r="B825" s="171"/>
      <c r="D825" s="151" t="s">
        <v>172</v>
      </c>
      <c r="E825" s="172" t="s">
        <v>1</v>
      </c>
      <c r="F825" s="173" t="s">
        <v>1313</v>
      </c>
      <c r="H825" s="174">
        <v>150</v>
      </c>
      <c r="I825" s="175"/>
      <c r="L825" s="171"/>
      <c r="M825" s="176"/>
      <c r="T825" s="177"/>
      <c r="AT825" s="172" t="s">
        <v>172</v>
      </c>
      <c r="AU825" s="172" t="s">
        <v>96</v>
      </c>
      <c r="AV825" s="15" t="s">
        <v>186</v>
      </c>
      <c r="AW825" s="15" t="s">
        <v>42</v>
      </c>
      <c r="AX825" s="15" t="s">
        <v>87</v>
      </c>
      <c r="AY825" s="172" t="s">
        <v>162</v>
      </c>
    </row>
    <row r="826" spans="2:65" s="13" customFormat="1">
      <c r="B826" s="157"/>
      <c r="D826" s="151" t="s">
        <v>172</v>
      </c>
      <c r="E826" s="158" t="s">
        <v>1</v>
      </c>
      <c r="F826" s="159" t="s">
        <v>1314</v>
      </c>
      <c r="H826" s="160">
        <v>0.8</v>
      </c>
      <c r="I826" s="161"/>
      <c r="L826" s="157"/>
      <c r="M826" s="162"/>
      <c r="T826" s="163"/>
      <c r="AT826" s="158" t="s">
        <v>172</v>
      </c>
      <c r="AU826" s="158" t="s">
        <v>96</v>
      </c>
      <c r="AV826" s="13" t="s">
        <v>96</v>
      </c>
      <c r="AW826" s="13" t="s">
        <v>42</v>
      </c>
      <c r="AX826" s="13" t="s">
        <v>87</v>
      </c>
      <c r="AY826" s="158" t="s">
        <v>162</v>
      </c>
    </row>
    <row r="827" spans="2:65" s="13" customFormat="1">
      <c r="B827" s="157"/>
      <c r="D827" s="151" t="s">
        <v>172</v>
      </c>
      <c r="E827" s="158" t="s">
        <v>1</v>
      </c>
      <c r="F827" s="159" t="s">
        <v>1315</v>
      </c>
      <c r="H827" s="160">
        <v>6.4</v>
      </c>
      <c r="I827" s="161"/>
      <c r="L827" s="157"/>
      <c r="M827" s="162"/>
      <c r="T827" s="163"/>
      <c r="AT827" s="158" t="s">
        <v>172</v>
      </c>
      <c r="AU827" s="158" t="s">
        <v>96</v>
      </c>
      <c r="AV827" s="13" t="s">
        <v>96</v>
      </c>
      <c r="AW827" s="13" t="s">
        <v>42</v>
      </c>
      <c r="AX827" s="13" t="s">
        <v>87</v>
      </c>
      <c r="AY827" s="158" t="s">
        <v>162</v>
      </c>
    </row>
    <row r="828" spans="2:65" s="15" customFormat="1">
      <c r="B828" s="171"/>
      <c r="D828" s="151" t="s">
        <v>172</v>
      </c>
      <c r="E828" s="172" t="s">
        <v>1</v>
      </c>
      <c r="F828" s="173" t="s">
        <v>1316</v>
      </c>
      <c r="H828" s="174">
        <v>7.2</v>
      </c>
      <c r="I828" s="175"/>
      <c r="L828" s="171"/>
      <c r="M828" s="176"/>
      <c r="T828" s="177"/>
      <c r="AT828" s="172" t="s">
        <v>172</v>
      </c>
      <c r="AU828" s="172" t="s">
        <v>96</v>
      </c>
      <c r="AV828" s="15" t="s">
        <v>186</v>
      </c>
      <c r="AW828" s="15" t="s">
        <v>42</v>
      </c>
      <c r="AX828" s="15" t="s">
        <v>87</v>
      </c>
      <c r="AY828" s="172" t="s">
        <v>162</v>
      </c>
    </row>
    <row r="829" spans="2:65" s="13" customFormat="1">
      <c r="B829" s="157"/>
      <c r="D829" s="151" t="s">
        <v>172</v>
      </c>
      <c r="E829" s="158" t="s">
        <v>1</v>
      </c>
      <c r="F829" s="159" t="s">
        <v>1317</v>
      </c>
      <c r="H829" s="160">
        <v>31.2</v>
      </c>
      <c r="I829" s="161"/>
      <c r="L829" s="157"/>
      <c r="M829" s="162"/>
      <c r="T829" s="163"/>
      <c r="AT829" s="158" t="s">
        <v>172</v>
      </c>
      <c r="AU829" s="158" t="s">
        <v>96</v>
      </c>
      <c r="AV829" s="13" t="s">
        <v>96</v>
      </c>
      <c r="AW829" s="13" t="s">
        <v>42</v>
      </c>
      <c r="AX829" s="13" t="s">
        <v>87</v>
      </c>
      <c r="AY829" s="158" t="s">
        <v>162</v>
      </c>
    </row>
    <row r="830" spans="2:65" s="15" customFormat="1">
      <c r="B830" s="171"/>
      <c r="D830" s="151" t="s">
        <v>172</v>
      </c>
      <c r="E830" s="172" t="s">
        <v>1</v>
      </c>
      <c r="F830" s="173" t="s">
        <v>1318</v>
      </c>
      <c r="H830" s="174">
        <v>31.2</v>
      </c>
      <c r="I830" s="175"/>
      <c r="L830" s="171"/>
      <c r="M830" s="176"/>
      <c r="T830" s="177"/>
      <c r="AT830" s="172" t="s">
        <v>172</v>
      </c>
      <c r="AU830" s="172" t="s">
        <v>96</v>
      </c>
      <c r="AV830" s="15" t="s">
        <v>186</v>
      </c>
      <c r="AW830" s="15" t="s">
        <v>42</v>
      </c>
      <c r="AX830" s="15" t="s">
        <v>87</v>
      </c>
      <c r="AY830" s="172" t="s">
        <v>162</v>
      </c>
    </row>
    <row r="831" spans="2:65" s="14" customFormat="1">
      <c r="B831" s="164"/>
      <c r="D831" s="151" t="s">
        <v>172</v>
      </c>
      <c r="E831" s="165" t="s">
        <v>1</v>
      </c>
      <c r="F831" s="166" t="s">
        <v>178</v>
      </c>
      <c r="H831" s="167">
        <v>188.4</v>
      </c>
      <c r="I831" s="168"/>
      <c r="L831" s="164"/>
      <c r="M831" s="169"/>
      <c r="T831" s="170"/>
      <c r="AT831" s="165" t="s">
        <v>172</v>
      </c>
      <c r="AU831" s="165" t="s">
        <v>96</v>
      </c>
      <c r="AV831" s="14" t="s">
        <v>170</v>
      </c>
      <c r="AW831" s="14" t="s">
        <v>42</v>
      </c>
      <c r="AX831" s="14" t="s">
        <v>94</v>
      </c>
      <c r="AY831" s="165" t="s">
        <v>162</v>
      </c>
    </row>
    <row r="832" spans="2:65" s="1" customFormat="1" ht="16.5" customHeight="1">
      <c r="B832" s="33"/>
      <c r="C832" s="185" t="s">
        <v>1319</v>
      </c>
      <c r="D832" s="185" t="s">
        <v>585</v>
      </c>
      <c r="E832" s="186" t="s">
        <v>1320</v>
      </c>
      <c r="F832" s="187" t="s">
        <v>1321</v>
      </c>
      <c r="G832" s="188" t="s">
        <v>491</v>
      </c>
      <c r="H832" s="189">
        <v>153</v>
      </c>
      <c r="I832" s="190"/>
      <c r="J832" s="191">
        <f>ROUND(I832*H832,2)</f>
        <v>0</v>
      </c>
      <c r="K832" s="187" t="s">
        <v>169</v>
      </c>
      <c r="L832" s="192"/>
      <c r="M832" s="193" t="s">
        <v>1</v>
      </c>
      <c r="N832" s="194" t="s">
        <v>52</v>
      </c>
      <c r="P832" s="146">
        <f>O832*H832</f>
        <v>0</v>
      </c>
      <c r="Q832" s="146">
        <v>0.08</v>
      </c>
      <c r="R832" s="146">
        <f>Q832*H832</f>
        <v>12.24</v>
      </c>
      <c r="S832" s="146">
        <v>0</v>
      </c>
      <c r="T832" s="147">
        <f>S832*H832</f>
        <v>0</v>
      </c>
      <c r="AR832" s="148" t="s">
        <v>211</v>
      </c>
      <c r="AT832" s="148" t="s">
        <v>585</v>
      </c>
      <c r="AU832" s="148" t="s">
        <v>96</v>
      </c>
      <c r="AY832" s="17" t="s">
        <v>162</v>
      </c>
      <c r="BE832" s="149">
        <f>IF(N832="základní",J832,0)</f>
        <v>0</v>
      </c>
      <c r="BF832" s="149">
        <f>IF(N832="snížená",J832,0)</f>
        <v>0</v>
      </c>
      <c r="BG832" s="149">
        <f>IF(N832="zákl. přenesená",J832,0)</f>
        <v>0</v>
      </c>
      <c r="BH832" s="149">
        <f>IF(N832="sníž. přenesená",J832,0)</f>
        <v>0</v>
      </c>
      <c r="BI832" s="149">
        <f>IF(N832="nulová",J832,0)</f>
        <v>0</v>
      </c>
      <c r="BJ832" s="17" t="s">
        <v>94</v>
      </c>
      <c r="BK832" s="149">
        <f>ROUND(I832*H832,2)</f>
        <v>0</v>
      </c>
      <c r="BL832" s="17" t="s">
        <v>170</v>
      </c>
      <c r="BM832" s="148" t="s">
        <v>1322</v>
      </c>
    </row>
    <row r="833" spans="2:65" s="13" customFormat="1">
      <c r="B833" s="157"/>
      <c r="D833" s="151" t="s">
        <v>172</v>
      </c>
      <c r="E833" s="158" t="s">
        <v>1</v>
      </c>
      <c r="F833" s="159" t="s">
        <v>1323</v>
      </c>
      <c r="H833" s="160">
        <v>153</v>
      </c>
      <c r="I833" s="161"/>
      <c r="L833" s="157"/>
      <c r="M833" s="162"/>
      <c r="T833" s="163"/>
      <c r="AT833" s="158" t="s">
        <v>172</v>
      </c>
      <c r="AU833" s="158" t="s">
        <v>96</v>
      </c>
      <c r="AV833" s="13" t="s">
        <v>96</v>
      </c>
      <c r="AW833" s="13" t="s">
        <v>42</v>
      </c>
      <c r="AX833" s="13" t="s">
        <v>94</v>
      </c>
      <c r="AY833" s="158" t="s">
        <v>162</v>
      </c>
    </row>
    <row r="834" spans="2:65" s="1" customFormat="1" ht="16.5" customHeight="1">
      <c r="B834" s="33"/>
      <c r="C834" s="185" t="s">
        <v>1324</v>
      </c>
      <c r="D834" s="185" t="s">
        <v>585</v>
      </c>
      <c r="E834" s="186" t="s">
        <v>1325</v>
      </c>
      <c r="F834" s="187" t="s">
        <v>1326</v>
      </c>
      <c r="G834" s="188" t="s">
        <v>168</v>
      </c>
      <c r="H834" s="189">
        <v>1.02</v>
      </c>
      <c r="I834" s="190"/>
      <c r="J834" s="191">
        <f>ROUND(I834*H834,2)</f>
        <v>0</v>
      </c>
      <c r="K834" s="187" t="s">
        <v>209</v>
      </c>
      <c r="L834" s="192"/>
      <c r="M834" s="193" t="s">
        <v>1</v>
      </c>
      <c r="N834" s="194" t="s">
        <v>52</v>
      </c>
      <c r="P834" s="146">
        <f>O834*H834</f>
        <v>0</v>
      </c>
      <c r="Q834" s="146">
        <v>5.2499999999999998E-2</v>
      </c>
      <c r="R834" s="146">
        <f>Q834*H834</f>
        <v>5.355E-2</v>
      </c>
      <c r="S834" s="146">
        <v>0</v>
      </c>
      <c r="T834" s="147">
        <f>S834*H834</f>
        <v>0</v>
      </c>
      <c r="AR834" s="148" t="s">
        <v>211</v>
      </c>
      <c r="AT834" s="148" t="s">
        <v>585</v>
      </c>
      <c r="AU834" s="148" t="s">
        <v>96</v>
      </c>
      <c r="AY834" s="17" t="s">
        <v>162</v>
      </c>
      <c r="BE834" s="149">
        <f>IF(N834="základní",J834,0)</f>
        <v>0</v>
      </c>
      <c r="BF834" s="149">
        <f>IF(N834="snížená",J834,0)</f>
        <v>0</v>
      </c>
      <c r="BG834" s="149">
        <f>IF(N834="zákl. přenesená",J834,0)</f>
        <v>0</v>
      </c>
      <c r="BH834" s="149">
        <f>IF(N834="sníž. přenesená",J834,0)</f>
        <v>0</v>
      </c>
      <c r="BI834" s="149">
        <f>IF(N834="nulová",J834,0)</f>
        <v>0</v>
      </c>
      <c r="BJ834" s="17" t="s">
        <v>94</v>
      </c>
      <c r="BK834" s="149">
        <f>ROUND(I834*H834,2)</f>
        <v>0</v>
      </c>
      <c r="BL834" s="17" t="s">
        <v>170</v>
      </c>
      <c r="BM834" s="148" t="s">
        <v>1327</v>
      </c>
    </row>
    <row r="835" spans="2:65" s="13" customFormat="1">
      <c r="B835" s="157"/>
      <c r="D835" s="151" t="s">
        <v>172</v>
      </c>
      <c r="E835" s="158" t="s">
        <v>1</v>
      </c>
      <c r="F835" s="159" t="s">
        <v>1328</v>
      </c>
      <c r="H835" s="160">
        <v>1.02</v>
      </c>
      <c r="I835" s="161"/>
      <c r="L835" s="157"/>
      <c r="M835" s="162"/>
      <c r="T835" s="163"/>
      <c r="AT835" s="158" t="s">
        <v>172</v>
      </c>
      <c r="AU835" s="158" t="s">
        <v>96</v>
      </c>
      <c r="AV835" s="13" t="s">
        <v>96</v>
      </c>
      <c r="AW835" s="13" t="s">
        <v>42</v>
      </c>
      <c r="AX835" s="13" t="s">
        <v>87</v>
      </c>
      <c r="AY835" s="158" t="s">
        <v>162</v>
      </c>
    </row>
    <row r="836" spans="2:65" s="14" customFormat="1">
      <c r="B836" s="164"/>
      <c r="D836" s="151" t="s">
        <v>172</v>
      </c>
      <c r="E836" s="165" t="s">
        <v>1</v>
      </c>
      <c r="F836" s="166" t="s">
        <v>178</v>
      </c>
      <c r="H836" s="167">
        <v>1.02</v>
      </c>
      <c r="I836" s="168"/>
      <c r="L836" s="164"/>
      <c r="M836" s="169"/>
      <c r="T836" s="170"/>
      <c r="AT836" s="165" t="s">
        <v>172</v>
      </c>
      <c r="AU836" s="165" t="s">
        <v>96</v>
      </c>
      <c r="AV836" s="14" t="s">
        <v>170</v>
      </c>
      <c r="AW836" s="14" t="s">
        <v>42</v>
      </c>
      <c r="AX836" s="14" t="s">
        <v>94</v>
      </c>
      <c r="AY836" s="165" t="s">
        <v>162</v>
      </c>
    </row>
    <row r="837" spans="2:65" s="1" customFormat="1" ht="16.5" customHeight="1">
      <c r="B837" s="33"/>
      <c r="C837" s="185" t="s">
        <v>1329</v>
      </c>
      <c r="D837" s="185" t="s">
        <v>585</v>
      </c>
      <c r="E837" s="186" t="s">
        <v>1330</v>
      </c>
      <c r="F837" s="187" t="s">
        <v>1331</v>
      </c>
      <c r="G837" s="188" t="s">
        <v>168</v>
      </c>
      <c r="H837" s="189">
        <v>8.16</v>
      </c>
      <c r="I837" s="190"/>
      <c r="J837" s="191">
        <f>ROUND(I837*H837,2)</f>
        <v>0</v>
      </c>
      <c r="K837" s="187" t="s">
        <v>209</v>
      </c>
      <c r="L837" s="192"/>
      <c r="M837" s="193" t="s">
        <v>1</v>
      </c>
      <c r="N837" s="194" t="s">
        <v>52</v>
      </c>
      <c r="P837" s="146">
        <f>O837*H837</f>
        <v>0</v>
      </c>
      <c r="Q837" s="146">
        <v>2.75E-2</v>
      </c>
      <c r="R837" s="146">
        <f>Q837*H837</f>
        <v>0.22440000000000002</v>
      </c>
      <c r="S837" s="146">
        <v>0</v>
      </c>
      <c r="T837" s="147">
        <f>S837*H837</f>
        <v>0</v>
      </c>
      <c r="AR837" s="148" t="s">
        <v>211</v>
      </c>
      <c r="AT837" s="148" t="s">
        <v>585</v>
      </c>
      <c r="AU837" s="148" t="s">
        <v>96</v>
      </c>
      <c r="AY837" s="17" t="s">
        <v>162</v>
      </c>
      <c r="BE837" s="149">
        <f>IF(N837="základní",J837,0)</f>
        <v>0</v>
      </c>
      <c r="BF837" s="149">
        <f>IF(N837="snížená",J837,0)</f>
        <v>0</v>
      </c>
      <c r="BG837" s="149">
        <f>IF(N837="zákl. přenesená",J837,0)</f>
        <v>0</v>
      </c>
      <c r="BH837" s="149">
        <f>IF(N837="sníž. přenesená",J837,0)</f>
        <v>0</v>
      </c>
      <c r="BI837" s="149">
        <f>IF(N837="nulová",J837,0)</f>
        <v>0</v>
      </c>
      <c r="BJ837" s="17" t="s">
        <v>94</v>
      </c>
      <c r="BK837" s="149">
        <f>ROUND(I837*H837,2)</f>
        <v>0</v>
      </c>
      <c r="BL837" s="17" t="s">
        <v>170</v>
      </c>
      <c r="BM837" s="148" t="s">
        <v>1332</v>
      </c>
    </row>
    <row r="838" spans="2:65" s="13" customFormat="1">
      <c r="B838" s="157"/>
      <c r="D838" s="151" t="s">
        <v>172</v>
      </c>
      <c r="E838" s="158" t="s">
        <v>1</v>
      </c>
      <c r="F838" s="159" t="s">
        <v>1333</v>
      </c>
      <c r="H838" s="160">
        <v>8.16</v>
      </c>
      <c r="I838" s="161"/>
      <c r="L838" s="157"/>
      <c r="M838" s="162"/>
      <c r="T838" s="163"/>
      <c r="AT838" s="158" t="s">
        <v>172</v>
      </c>
      <c r="AU838" s="158" t="s">
        <v>96</v>
      </c>
      <c r="AV838" s="13" t="s">
        <v>96</v>
      </c>
      <c r="AW838" s="13" t="s">
        <v>42</v>
      </c>
      <c r="AX838" s="13" t="s">
        <v>87</v>
      </c>
      <c r="AY838" s="158" t="s">
        <v>162</v>
      </c>
    </row>
    <row r="839" spans="2:65" s="14" customFormat="1">
      <c r="B839" s="164"/>
      <c r="D839" s="151" t="s">
        <v>172</v>
      </c>
      <c r="E839" s="165" t="s">
        <v>1</v>
      </c>
      <c r="F839" s="166" t="s">
        <v>178</v>
      </c>
      <c r="H839" s="167">
        <v>8.16</v>
      </c>
      <c r="I839" s="168"/>
      <c r="L839" s="164"/>
      <c r="M839" s="169"/>
      <c r="T839" s="170"/>
      <c r="AT839" s="165" t="s">
        <v>172</v>
      </c>
      <c r="AU839" s="165" t="s">
        <v>96</v>
      </c>
      <c r="AV839" s="14" t="s">
        <v>170</v>
      </c>
      <c r="AW839" s="14" t="s">
        <v>42</v>
      </c>
      <c r="AX839" s="14" t="s">
        <v>94</v>
      </c>
      <c r="AY839" s="165" t="s">
        <v>162</v>
      </c>
    </row>
    <row r="840" spans="2:65" s="1" customFormat="1" ht="16.5" customHeight="1">
      <c r="B840" s="33"/>
      <c r="C840" s="185" t="s">
        <v>1334</v>
      </c>
      <c r="D840" s="185" t="s">
        <v>585</v>
      </c>
      <c r="E840" s="186" t="s">
        <v>1335</v>
      </c>
      <c r="F840" s="187" t="s">
        <v>1336</v>
      </c>
      <c r="G840" s="188" t="s">
        <v>491</v>
      </c>
      <c r="H840" s="189">
        <v>31.824000000000002</v>
      </c>
      <c r="I840" s="190"/>
      <c r="J840" s="191">
        <f>ROUND(I840*H840,2)</f>
        <v>0</v>
      </c>
      <c r="K840" s="187" t="s">
        <v>169</v>
      </c>
      <c r="L840" s="192"/>
      <c r="M840" s="193" t="s">
        <v>1</v>
      </c>
      <c r="N840" s="194" t="s">
        <v>52</v>
      </c>
      <c r="P840" s="146">
        <f>O840*H840</f>
        <v>0</v>
      </c>
      <c r="Q840" s="146">
        <v>6.0999999999999999E-2</v>
      </c>
      <c r="R840" s="146">
        <f>Q840*H840</f>
        <v>1.9412640000000001</v>
      </c>
      <c r="S840" s="146">
        <v>0</v>
      </c>
      <c r="T840" s="147">
        <f>S840*H840</f>
        <v>0</v>
      </c>
      <c r="AR840" s="148" t="s">
        <v>211</v>
      </c>
      <c r="AT840" s="148" t="s">
        <v>585</v>
      </c>
      <c r="AU840" s="148" t="s">
        <v>96</v>
      </c>
      <c r="AY840" s="17" t="s">
        <v>162</v>
      </c>
      <c r="BE840" s="149">
        <f>IF(N840="základní",J840,0)</f>
        <v>0</v>
      </c>
      <c r="BF840" s="149">
        <f>IF(N840="snížená",J840,0)</f>
        <v>0</v>
      </c>
      <c r="BG840" s="149">
        <f>IF(N840="zákl. přenesená",J840,0)</f>
        <v>0</v>
      </c>
      <c r="BH840" s="149">
        <f>IF(N840="sníž. přenesená",J840,0)</f>
        <v>0</v>
      </c>
      <c r="BI840" s="149">
        <f>IF(N840="nulová",J840,0)</f>
        <v>0</v>
      </c>
      <c r="BJ840" s="17" t="s">
        <v>94</v>
      </c>
      <c r="BK840" s="149">
        <f>ROUND(I840*H840,2)</f>
        <v>0</v>
      </c>
      <c r="BL840" s="17" t="s">
        <v>170</v>
      </c>
      <c r="BM840" s="148" t="s">
        <v>1337</v>
      </c>
    </row>
    <row r="841" spans="2:65" s="13" customFormat="1">
      <c r="B841" s="157"/>
      <c r="D841" s="151" t="s">
        <v>172</v>
      </c>
      <c r="E841" s="158" t="s">
        <v>1</v>
      </c>
      <c r="F841" s="159" t="s">
        <v>1338</v>
      </c>
      <c r="H841" s="160">
        <v>31.824000000000002</v>
      </c>
      <c r="I841" s="161"/>
      <c r="L841" s="157"/>
      <c r="M841" s="162"/>
      <c r="T841" s="163"/>
      <c r="AT841" s="158" t="s">
        <v>172</v>
      </c>
      <c r="AU841" s="158" t="s">
        <v>96</v>
      </c>
      <c r="AV841" s="13" t="s">
        <v>96</v>
      </c>
      <c r="AW841" s="13" t="s">
        <v>42</v>
      </c>
      <c r="AX841" s="13" t="s">
        <v>87</v>
      </c>
      <c r="AY841" s="158" t="s">
        <v>162</v>
      </c>
    </row>
    <row r="842" spans="2:65" s="14" customFormat="1">
      <c r="B842" s="164"/>
      <c r="D842" s="151" t="s">
        <v>172</v>
      </c>
      <c r="E842" s="165" t="s">
        <v>1</v>
      </c>
      <c r="F842" s="166" t="s">
        <v>178</v>
      </c>
      <c r="H842" s="167">
        <v>31.824000000000002</v>
      </c>
      <c r="I842" s="168"/>
      <c r="L842" s="164"/>
      <c r="M842" s="169"/>
      <c r="T842" s="170"/>
      <c r="AT842" s="165" t="s">
        <v>172</v>
      </c>
      <c r="AU842" s="165" t="s">
        <v>96</v>
      </c>
      <c r="AV842" s="14" t="s">
        <v>170</v>
      </c>
      <c r="AW842" s="14" t="s">
        <v>42</v>
      </c>
      <c r="AX842" s="14" t="s">
        <v>94</v>
      </c>
      <c r="AY842" s="165" t="s">
        <v>162</v>
      </c>
    </row>
    <row r="843" spans="2:65" s="1" customFormat="1" ht="24.2" customHeight="1">
      <c r="B843" s="33"/>
      <c r="C843" s="137" t="s">
        <v>348</v>
      </c>
      <c r="D843" s="137" t="s">
        <v>165</v>
      </c>
      <c r="E843" s="138" t="s">
        <v>1339</v>
      </c>
      <c r="F843" s="139" t="s">
        <v>1340</v>
      </c>
      <c r="G843" s="140" t="s">
        <v>491</v>
      </c>
      <c r="H843" s="141">
        <v>144</v>
      </c>
      <c r="I843" s="142"/>
      <c r="J843" s="143">
        <f>ROUND(I843*H843,2)</f>
        <v>0</v>
      </c>
      <c r="K843" s="139" t="s">
        <v>209</v>
      </c>
      <c r="L843" s="33"/>
      <c r="M843" s="144" t="s">
        <v>1</v>
      </c>
      <c r="N843" s="145" t="s">
        <v>52</v>
      </c>
      <c r="P843" s="146">
        <f>O843*H843</f>
        <v>0</v>
      </c>
      <c r="Q843" s="146">
        <v>0.14000000000000001</v>
      </c>
      <c r="R843" s="146">
        <f>Q843*H843</f>
        <v>20.160000000000004</v>
      </c>
      <c r="S843" s="146">
        <v>0</v>
      </c>
      <c r="T843" s="147">
        <f>S843*H843</f>
        <v>0</v>
      </c>
      <c r="AR843" s="148" t="s">
        <v>170</v>
      </c>
      <c r="AT843" s="148" t="s">
        <v>165</v>
      </c>
      <c r="AU843" s="148" t="s">
        <v>96</v>
      </c>
      <c r="AY843" s="17" t="s">
        <v>162</v>
      </c>
      <c r="BE843" s="149">
        <f>IF(N843="základní",J843,0)</f>
        <v>0</v>
      </c>
      <c r="BF843" s="149">
        <f>IF(N843="snížená",J843,0)</f>
        <v>0</v>
      </c>
      <c r="BG843" s="149">
        <f>IF(N843="zákl. přenesená",J843,0)</f>
        <v>0</v>
      </c>
      <c r="BH843" s="149">
        <f>IF(N843="sníž. přenesená",J843,0)</f>
        <v>0</v>
      </c>
      <c r="BI843" s="149">
        <f>IF(N843="nulová",J843,0)</f>
        <v>0</v>
      </c>
      <c r="BJ843" s="17" t="s">
        <v>94</v>
      </c>
      <c r="BK843" s="149">
        <f>ROUND(I843*H843,2)</f>
        <v>0</v>
      </c>
      <c r="BL843" s="17" t="s">
        <v>170</v>
      </c>
      <c r="BM843" s="148" t="s">
        <v>1341</v>
      </c>
    </row>
    <row r="844" spans="2:65" s="12" customFormat="1">
      <c r="B844" s="150"/>
      <c r="D844" s="151" t="s">
        <v>172</v>
      </c>
      <c r="E844" s="152" t="s">
        <v>1</v>
      </c>
      <c r="F844" s="153" t="s">
        <v>1342</v>
      </c>
      <c r="H844" s="152" t="s">
        <v>1</v>
      </c>
      <c r="I844" s="154"/>
      <c r="L844" s="150"/>
      <c r="M844" s="155"/>
      <c r="T844" s="156"/>
      <c r="AT844" s="152" t="s">
        <v>172</v>
      </c>
      <c r="AU844" s="152" t="s">
        <v>96</v>
      </c>
      <c r="AV844" s="12" t="s">
        <v>94</v>
      </c>
      <c r="AW844" s="12" t="s">
        <v>42</v>
      </c>
      <c r="AX844" s="12" t="s">
        <v>87</v>
      </c>
      <c r="AY844" s="152" t="s">
        <v>162</v>
      </c>
    </row>
    <row r="845" spans="2:65" s="13" customFormat="1">
      <c r="B845" s="157"/>
      <c r="D845" s="151" t="s">
        <v>172</v>
      </c>
      <c r="E845" s="158" t="s">
        <v>1</v>
      </c>
      <c r="F845" s="159" t="s">
        <v>1343</v>
      </c>
      <c r="H845" s="160">
        <v>144</v>
      </c>
      <c r="I845" s="161"/>
      <c r="L845" s="157"/>
      <c r="M845" s="162"/>
      <c r="T845" s="163"/>
      <c r="AT845" s="158" t="s">
        <v>172</v>
      </c>
      <c r="AU845" s="158" t="s">
        <v>96</v>
      </c>
      <c r="AV845" s="13" t="s">
        <v>96</v>
      </c>
      <c r="AW845" s="13" t="s">
        <v>42</v>
      </c>
      <c r="AX845" s="13" t="s">
        <v>87</v>
      </c>
      <c r="AY845" s="158" t="s">
        <v>162</v>
      </c>
    </row>
    <row r="846" spans="2:65" s="14" customFormat="1">
      <c r="B846" s="164"/>
      <c r="D846" s="151" t="s">
        <v>172</v>
      </c>
      <c r="E846" s="165" t="s">
        <v>1</v>
      </c>
      <c r="F846" s="166" t="s">
        <v>178</v>
      </c>
      <c r="H846" s="167">
        <v>144</v>
      </c>
      <c r="I846" s="168"/>
      <c r="L846" s="164"/>
      <c r="M846" s="169"/>
      <c r="T846" s="170"/>
      <c r="AT846" s="165" t="s">
        <v>172</v>
      </c>
      <c r="AU846" s="165" t="s">
        <v>96</v>
      </c>
      <c r="AV846" s="14" t="s">
        <v>170</v>
      </c>
      <c r="AW846" s="14" t="s">
        <v>42</v>
      </c>
      <c r="AX846" s="14" t="s">
        <v>94</v>
      </c>
      <c r="AY846" s="165" t="s">
        <v>162</v>
      </c>
    </row>
    <row r="847" spans="2:65" s="1" customFormat="1" ht="16.5" customHeight="1">
      <c r="B847" s="33"/>
      <c r="C847" s="185" t="s">
        <v>1344</v>
      </c>
      <c r="D847" s="185" t="s">
        <v>585</v>
      </c>
      <c r="E847" s="186" t="s">
        <v>1345</v>
      </c>
      <c r="F847" s="187" t="s">
        <v>1346</v>
      </c>
      <c r="G847" s="188" t="s">
        <v>491</v>
      </c>
      <c r="H847" s="189">
        <v>146.88</v>
      </c>
      <c r="I847" s="190"/>
      <c r="J847" s="191">
        <f>ROUND(I847*H847,2)</f>
        <v>0</v>
      </c>
      <c r="K847" s="187" t="s">
        <v>169</v>
      </c>
      <c r="L847" s="192"/>
      <c r="M847" s="193" t="s">
        <v>1</v>
      </c>
      <c r="N847" s="194" t="s">
        <v>52</v>
      </c>
      <c r="P847" s="146">
        <f>O847*H847</f>
        <v>0</v>
      </c>
      <c r="Q847" s="146">
        <v>4.5999999999999999E-2</v>
      </c>
      <c r="R847" s="146">
        <f>Q847*H847</f>
        <v>6.7564799999999998</v>
      </c>
      <c r="S847" s="146">
        <v>0</v>
      </c>
      <c r="T847" s="147">
        <f>S847*H847</f>
        <v>0</v>
      </c>
      <c r="AR847" s="148" t="s">
        <v>211</v>
      </c>
      <c r="AT847" s="148" t="s">
        <v>585</v>
      </c>
      <c r="AU847" s="148" t="s">
        <v>96</v>
      </c>
      <c r="AY847" s="17" t="s">
        <v>162</v>
      </c>
      <c r="BE847" s="149">
        <f>IF(N847="základní",J847,0)</f>
        <v>0</v>
      </c>
      <c r="BF847" s="149">
        <f>IF(N847="snížená",J847,0)</f>
        <v>0</v>
      </c>
      <c r="BG847" s="149">
        <f>IF(N847="zákl. přenesená",J847,0)</f>
        <v>0</v>
      </c>
      <c r="BH847" s="149">
        <f>IF(N847="sníž. přenesená",J847,0)</f>
        <v>0</v>
      </c>
      <c r="BI847" s="149">
        <f>IF(N847="nulová",J847,0)</f>
        <v>0</v>
      </c>
      <c r="BJ847" s="17" t="s">
        <v>94</v>
      </c>
      <c r="BK847" s="149">
        <f>ROUND(I847*H847,2)</f>
        <v>0</v>
      </c>
      <c r="BL847" s="17" t="s">
        <v>170</v>
      </c>
      <c r="BM847" s="148" t="s">
        <v>1347</v>
      </c>
    </row>
    <row r="848" spans="2:65" s="13" customFormat="1">
      <c r="B848" s="157"/>
      <c r="D848" s="151" t="s">
        <v>172</v>
      </c>
      <c r="E848" s="158" t="s">
        <v>1</v>
      </c>
      <c r="F848" s="159" t="s">
        <v>1348</v>
      </c>
      <c r="H848" s="160">
        <v>146.88</v>
      </c>
      <c r="I848" s="161"/>
      <c r="L848" s="157"/>
      <c r="M848" s="162"/>
      <c r="T848" s="163"/>
      <c r="AT848" s="158" t="s">
        <v>172</v>
      </c>
      <c r="AU848" s="158" t="s">
        <v>96</v>
      </c>
      <c r="AV848" s="13" t="s">
        <v>96</v>
      </c>
      <c r="AW848" s="13" t="s">
        <v>42</v>
      </c>
      <c r="AX848" s="13" t="s">
        <v>94</v>
      </c>
      <c r="AY848" s="158" t="s">
        <v>162</v>
      </c>
    </row>
    <row r="849" spans="2:65" s="1" customFormat="1" ht="16.5" customHeight="1">
      <c r="B849" s="33"/>
      <c r="C849" s="137" t="s">
        <v>1349</v>
      </c>
      <c r="D849" s="137" t="s">
        <v>165</v>
      </c>
      <c r="E849" s="138" t="s">
        <v>1350</v>
      </c>
      <c r="F849" s="139" t="s">
        <v>1351</v>
      </c>
      <c r="G849" s="140" t="s">
        <v>457</v>
      </c>
      <c r="H849" s="141">
        <v>110.11499999999999</v>
      </c>
      <c r="I849" s="142"/>
      <c r="J849" s="143">
        <f>ROUND(I849*H849,2)</f>
        <v>0</v>
      </c>
      <c r="K849" s="139" t="s">
        <v>169</v>
      </c>
      <c r="L849" s="33"/>
      <c r="M849" s="144" t="s">
        <v>1</v>
      </c>
      <c r="N849" s="145" t="s">
        <v>52</v>
      </c>
      <c r="P849" s="146">
        <f>O849*H849</f>
        <v>0</v>
      </c>
      <c r="Q849" s="146">
        <v>4.6999999999999999E-4</v>
      </c>
      <c r="R849" s="146">
        <f>Q849*H849</f>
        <v>5.1754049999999996E-2</v>
      </c>
      <c r="S849" s="146">
        <v>0</v>
      </c>
      <c r="T849" s="147">
        <f>S849*H849</f>
        <v>0</v>
      </c>
      <c r="AR849" s="148" t="s">
        <v>170</v>
      </c>
      <c r="AT849" s="148" t="s">
        <v>165</v>
      </c>
      <c r="AU849" s="148" t="s">
        <v>96</v>
      </c>
      <c r="AY849" s="17" t="s">
        <v>162</v>
      </c>
      <c r="BE849" s="149">
        <f>IF(N849="základní",J849,0)</f>
        <v>0</v>
      </c>
      <c r="BF849" s="149">
        <f>IF(N849="snížená",J849,0)</f>
        <v>0</v>
      </c>
      <c r="BG849" s="149">
        <f>IF(N849="zákl. přenesená",J849,0)</f>
        <v>0</v>
      </c>
      <c r="BH849" s="149">
        <f>IF(N849="sníž. přenesená",J849,0)</f>
        <v>0</v>
      </c>
      <c r="BI849" s="149">
        <f>IF(N849="nulová",J849,0)</f>
        <v>0</v>
      </c>
      <c r="BJ849" s="17" t="s">
        <v>94</v>
      </c>
      <c r="BK849" s="149">
        <f>ROUND(I849*H849,2)</f>
        <v>0</v>
      </c>
      <c r="BL849" s="17" t="s">
        <v>170</v>
      </c>
      <c r="BM849" s="148" t="s">
        <v>1352</v>
      </c>
    </row>
    <row r="850" spans="2:65" s="12" customFormat="1">
      <c r="B850" s="150"/>
      <c r="D850" s="151" t="s">
        <v>172</v>
      </c>
      <c r="E850" s="152" t="s">
        <v>1</v>
      </c>
      <c r="F850" s="153" t="s">
        <v>1353</v>
      </c>
      <c r="H850" s="152" t="s">
        <v>1</v>
      </c>
      <c r="I850" s="154"/>
      <c r="L850" s="150"/>
      <c r="M850" s="155"/>
      <c r="T850" s="156"/>
      <c r="AT850" s="152" t="s">
        <v>172</v>
      </c>
      <c r="AU850" s="152" t="s">
        <v>96</v>
      </c>
      <c r="AV850" s="12" t="s">
        <v>94</v>
      </c>
      <c r="AW850" s="12" t="s">
        <v>42</v>
      </c>
      <c r="AX850" s="12" t="s">
        <v>87</v>
      </c>
      <c r="AY850" s="152" t="s">
        <v>162</v>
      </c>
    </row>
    <row r="851" spans="2:65" s="13" customFormat="1">
      <c r="B851" s="157"/>
      <c r="D851" s="151" t="s">
        <v>172</v>
      </c>
      <c r="E851" s="158" t="s">
        <v>1</v>
      </c>
      <c r="F851" s="159" t="s">
        <v>1354</v>
      </c>
      <c r="H851" s="160">
        <v>87</v>
      </c>
      <c r="I851" s="161"/>
      <c r="L851" s="157"/>
      <c r="M851" s="162"/>
      <c r="T851" s="163"/>
      <c r="AT851" s="158" t="s">
        <v>172</v>
      </c>
      <c r="AU851" s="158" t="s">
        <v>96</v>
      </c>
      <c r="AV851" s="13" t="s">
        <v>96</v>
      </c>
      <c r="AW851" s="13" t="s">
        <v>42</v>
      </c>
      <c r="AX851" s="13" t="s">
        <v>87</v>
      </c>
      <c r="AY851" s="158" t="s">
        <v>162</v>
      </c>
    </row>
    <row r="852" spans="2:65" s="13" customFormat="1">
      <c r="B852" s="157"/>
      <c r="D852" s="151" t="s">
        <v>172</v>
      </c>
      <c r="E852" s="158" t="s">
        <v>1</v>
      </c>
      <c r="F852" s="159" t="s">
        <v>1355</v>
      </c>
      <c r="H852" s="160">
        <v>23.114999999999998</v>
      </c>
      <c r="I852" s="161"/>
      <c r="L852" s="157"/>
      <c r="M852" s="162"/>
      <c r="T852" s="163"/>
      <c r="AT852" s="158" t="s">
        <v>172</v>
      </c>
      <c r="AU852" s="158" t="s">
        <v>96</v>
      </c>
      <c r="AV852" s="13" t="s">
        <v>96</v>
      </c>
      <c r="AW852" s="13" t="s">
        <v>42</v>
      </c>
      <c r="AX852" s="13" t="s">
        <v>87</v>
      </c>
      <c r="AY852" s="158" t="s">
        <v>162</v>
      </c>
    </row>
    <row r="853" spans="2:65" s="15" customFormat="1">
      <c r="B853" s="171"/>
      <c r="D853" s="151" t="s">
        <v>172</v>
      </c>
      <c r="E853" s="172" t="s">
        <v>1</v>
      </c>
      <c r="F853" s="173" t="s">
        <v>220</v>
      </c>
      <c r="H853" s="174">
        <v>110.11499999999999</v>
      </c>
      <c r="I853" s="175"/>
      <c r="L853" s="171"/>
      <c r="M853" s="176"/>
      <c r="T853" s="177"/>
      <c r="AT853" s="172" t="s">
        <v>172</v>
      </c>
      <c r="AU853" s="172" t="s">
        <v>96</v>
      </c>
      <c r="AV853" s="15" t="s">
        <v>186</v>
      </c>
      <c r="AW853" s="15" t="s">
        <v>42</v>
      </c>
      <c r="AX853" s="15" t="s">
        <v>94</v>
      </c>
      <c r="AY853" s="172" t="s">
        <v>162</v>
      </c>
    </row>
    <row r="854" spans="2:65" s="1" customFormat="1" ht="16.5" customHeight="1">
      <c r="B854" s="33"/>
      <c r="C854" s="137" t="s">
        <v>1356</v>
      </c>
      <c r="D854" s="137" t="s">
        <v>165</v>
      </c>
      <c r="E854" s="138" t="s">
        <v>1357</v>
      </c>
      <c r="F854" s="139" t="s">
        <v>1358</v>
      </c>
      <c r="G854" s="140" t="s">
        <v>491</v>
      </c>
      <c r="H854" s="141">
        <v>135</v>
      </c>
      <c r="I854" s="142"/>
      <c r="J854" s="143">
        <f>ROUND(I854*H854,2)</f>
        <v>0</v>
      </c>
      <c r="K854" s="139" t="s">
        <v>169</v>
      </c>
      <c r="L854" s="33"/>
      <c r="M854" s="144" t="s">
        <v>1</v>
      </c>
      <c r="N854" s="145" t="s">
        <v>52</v>
      </c>
      <c r="P854" s="146">
        <f>O854*H854</f>
        <v>0</v>
      </c>
      <c r="Q854" s="146">
        <v>0</v>
      </c>
      <c r="R854" s="146">
        <f>Q854*H854</f>
        <v>0</v>
      </c>
      <c r="S854" s="146">
        <v>0</v>
      </c>
      <c r="T854" s="147">
        <f>S854*H854</f>
        <v>0</v>
      </c>
      <c r="AR854" s="148" t="s">
        <v>170</v>
      </c>
      <c r="AT854" s="148" t="s">
        <v>165</v>
      </c>
      <c r="AU854" s="148" t="s">
        <v>96</v>
      </c>
      <c r="AY854" s="17" t="s">
        <v>162</v>
      </c>
      <c r="BE854" s="149">
        <f>IF(N854="základní",J854,0)</f>
        <v>0</v>
      </c>
      <c r="BF854" s="149">
        <f>IF(N854="snížená",J854,0)</f>
        <v>0</v>
      </c>
      <c r="BG854" s="149">
        <f>IF(N854="zákl. přenesená",J854,0)</f>
        <v>0</v>
      </c>
      <c r="BH854" s="149">
        <f>IF(N854="sníž. přenesená",J854,0)</f>
        <v>0</v>
      </c>
      <c r="BI854" s="149">
        <f>IF(N854="nulová",J854,0)</f>
        <v>0</v>
      </c>
      <c r="BJ854" s="17" t="s">
        <v>94</v>
      </c>
      <c r="BK854" s="149">
        <f>ROUND(I854*H854,2)</f>
        <v>0</v>
      </c>
      <c r="BL854" s="17" t="s">
        <v>170</v>
      </c>
      <c r="BM854" s="148" t="s">
        <v>1359</v>
      </c>
    </row>
    <row r="855" spans="2:65" s="13" customFormat="1">
      <c r="B855" s="157"/>
      <c r="D855" s="151" t="s">
        <v>172</v>
      </c>
      <c r="E855" s="158" t="s">
        <v>1</v>
      </c>
      <c r="F855" s="159" t="s">
        <v>1360</v>
      </c>
      <c r="H855" s="160">
        <v>135</v>
      </c>
      <c r="I855" s="161"/>
      <c r="L855" s="157"/>
      <c r="M855" s="162"/>
      <c r="T855" s="163"/>
      <c r="AT855" s="158" t="s">
        <v>172</v>
      </c>
      <c r="AU855" s="158" t="s">
        <v>96</v>
      </c>
      <c r="AV855" s="13" t="s">
        <v>96</v>
      </c>
      <c r="AW855" s="13" t="s">
        <v>42</v>
      </c>
      <c r="AX855" s="13" t="s">
        <v>87</v>
      </c>
      <c r="AY855" s="158" t="s">
        <v>162</v>
      </c>
    </row>
    <row r="856" spans="2:65" s="14" customFormat="1">
      <c r="B856" s="164"/>
      <c r="D856" s="151" t="s">
        <v>172</v>
      </c>
      <c r="E856" s="165" t="s">
        <v>1</v>
      </c>
      <c r="F856" s="166" t="s">
        <v>178</v>
      </c>
      <c r="H856" s="167">
        <v>135</v>
      </c>
      <c r="I856" s="168"/>
      <c r="L856" s="164"/>
      <c r="M856" s="169"/>
      <c r="T856" s="170"/>
      <c r="AT856" s="165" t="s">
        <v>172</v>
      </c>
      <c r="AU856" s="165" t="s">
        <v>96</v>
      </c>
      <c r="AV856" s="14" t="s">
        <v>170</v>
      </c>
      <c r="AW856" s="14" t="s">
        <v>42</v>
      </c>
      <c r="AX856" s="14" t="s">
        <v>94</v>
      </c>
      <c r="AY856" s="165" t="s">
        <v>162</v>
      </c>
    </row>
    <row r="857" spans="2:65" s="1" customFormat="1" ht="24.2" customHeight="1">
      <c r="B857" s="33"/>
      <c r="C857" s="137" t="s">
        <v>1361</v>
      </c>
      <c r="D857" s="137" t="s">
        <v>165</v>
      </c>
      <c r="E857" s="138" t="s">
        <v>1362</v>
      </c>
      <c r="F857" s="139" t="s">
        <v>1363</v>
      </c>
      <c r="G857" s="140" t="s">
        <v>168</v>
      </c>
      <c r="H857" s="141">
        <v>1</v>
      </c>
      <c r="I857" s="142"/>
      <c r="J857" s="143">
        <f>ROUND(I857*H857,2)</f>
        <v>0</v>
      </c>
      <c r="K857" s="139" t="s">
        <v>209</v>
      </c>
      <c r="L857" s="33"/>
      <c r="M857" s="144" t="s">
        <v>1</v>
      </c>
      <c r="N857" s="145" t="s">
        <v>52</v>
      </c>
      <c r="P857" s="146">
        <f>O857*H857</f>
        <v>0</v>
      </c>
      <c r="Q857" s="146">
        <v>0</v>
      </c>
      <c r="R857" s="146">
        <f>Q857*H857</f>
        <v>0</v>
      </c>
      <c r="S857" s="146">
        <v>0</v>
      </c>
      <c r="T857" s="147">
        <f>S857*H857</f>
        <v>0</v>
      </c>
      <c r="AR857" s="148" t="s">
        <v>170</v>
      </c>
      <c r="AT857" s="148" t="s">
        <v>165</v>
      </c>
      <c r="AU857" s="148" t="s">
        <v>96</v>
      </c>
      <c r="AY857" s="17" t="s">
        <v>162</v>
      </c>
      <c r="BE857" s="149">
        <f>IF(N857="základní",J857,0)</f>
        <v>0</v>
      </c>
      <c r="BF857" s="149">
        <f>IF(N857="snížená",J857,0)</f>
        <v>0</v>
      </c>
      <c r="BG857" s="149">
        <f>IF(N857="zákl. přenesená",J857,0)</f>
        <v>0</v>
      </c>
      <c r="BH857" s="149">
        <f>IF(N857="sníž. přenesená",J857,0)</f>
        <v>0</v>
      </c>
      <c r="BI857" s="149">
        <f>IF(N857="nulová",J857,0)</f>
        <v>0</v>
      </c>
      <c r="BJ857" s="17" t="s">
        <v>94</v>
      </c>
      <c r="BK857" s="149">
        <f>ROUND(I857*H857,2)</f>
        <v>0</v>
      </c>
      <c r="BL857" s="17" t="s">
        <v>170</v>
      </c>
      <c r="BM857" s="148" t="s">
        <v>1364</v>
      </c>
    </row>
    <row r="858" spans="2:65" s="12" customFormat="1">
      <c r="B858" s="150"/>
      <c r="D858" s="151" t="s">
        <v>172</v>
      </c>
      <c r="E858" s="152" t="s">
        <v>1</v>
      </c>
      <c r="F858" s="153" t="s">
        <v>1365</v>
      </c>
      <c r="H858" s="152" t="s">
        <v>1</v>
      </c>
      <c r="I858" s="154"/>
      <c r="L858" s="150"/>
      <c r="M858" s="155"/>
      <c r="T858" s="156"/>
      <c r="AT858" s="152" t="s">
        <v>172</v>
      </c>
      <c r="AU858" s="152" t="s">
        <v>96</v>
      </c>
      <c r="AV858" s="12" t="s">
        <v>94</v>
      </c>
      <c r="AW858" s="12" t="s">
        <v>42</v>
      </c>
      <c r="AX858" s="12" t="s">
        <v>87</v>
      </c>
      <c r="AY858" s="152" t="s">
        <v>162</v>
      </c>
    </row>
    <row r="859" spans="2:65" s="13" customFormat="1">
      <c r="B859" s="157"/>
      <c r="D859" s="151" t="s">
        <v>172</v>
      </c>
      <c r="E859" s="158" t="s">
        <v>1</v>
      </c>
      <c r="F859" s="159" t="s">
        <v>1266</v>
      </c>
      <c r="H859" s="160">
        <v>1</v>
      </c>
      <c r="I859" s="161"/>
      <c r="L859" s="157"/>
      <c r="M859" s="162"/>
      <c r="T859" s="163"/>
      <c r="AT859" s="158" t="s">
        <v>172</v>
      </c>
      <c r="AU859" s="158" t="s">
        <v>96</v>
      </c>
      <c r="AV859" s="13" t="s">
        <v>96</v>
      </c>
      <c r="AW859" s="13" t="s">
        <v>42</v>
      </c>
      <c r="AX859" s="13" t="s">
        <v>87</v>
      </c>
      <c r="AY859" s="158" t="s">
        <v>162</v>
      </c>
    </row>
    <row r="860" spans="2:65" s="12" customFormat="1">
      <c r="B860" s="150"/>
      <c r="D860" s="151" t="s">
        <v>172</v>
      </c>
      <c r="E860" s="152" t="s">
        <v>1</v>
      </c>
      <c r="F860" s="153" t="s">
        <v>1267</v>
      </c>
      <c r="H860" s="152" t="s">
        <v>1</v>
      </c>
      <c r="I860" s="154"/>
      <c r="L860" s="150"/>
      <c r="M860" s="155"/>
      <c r="T860" s="156"/>
      <c r="AT860" s="152" t="s">
        <v>172</v>
      </c>
      <c r="AU860" s="152" t="s">
        <v>96</v>
      </c>
      <c r="AV860" s="12" t="s">
        <v>94</v>
      </c>
      <c r="AW860" s="12" t="s">
        <v>42</v>
      </c>
      <c r="AX860" s="12" t="s">
        <v>87</v>
      </c>
      <c r="AY860" s="152" t="s">
        <v>162</v>
      </c>
    </row>
    <row r="861" spans="2:65" s="15" customFormat="1">
      <c r="B861" s="171"/>
      <c r="D861" s="151" t="s">
        <v>172</v>
      </c>
      <c r="E861" s="172" t="s">
        <v>1</v>
      </c>
      <c r="F861" s="173" t="s">
        <v>1268</v>
      </c>
      <c r="H861" s="174">
        <v>1</v>
      </c>
      <c r="I861" s="175"/>
      <c r="L861" s="171"/>
      <c r="M861" s="176"/>
      <c r="T861" s="177"/>
      <c r="AT861" s="172" t="s">
        <v>172</v>
      </c>
      <c r="AU861" s="172" t="s">
        <v>96</v>
      </c>
      <c r="AV861" s="15" t="s">
        <v>186</v>
      </c>
      <c r="AW861" s="15" t="s">
        <v>42</v>
      </c>
      <c r="AX861" s="15" t="s">
        <v>94</v>
      </c>
      <c r="AY861" s="172" t="s">
        <v>162</v>
      </c>
    </row>
    <row r="862" spans="2:65" s="1" customFormat="1" ht="16.5" customHeight="1">
      <c r="B862" s="33"/>
      <c r="C862" s="137" t="s">
        <v>1366</v>
      </c>
      <c r="D862" s="137" t="s">
        <v>165</v>
      </c>
      <c r="E862" s="138" t="s">
        <v>1367</v>
      </c>
      <c r="F862" s="139" t="s">
        <v>1368</v>
      </c>
      <c r="G862" s="140" t="s">
        <v>457</v>
      </c>
      <c r="H862" s="141">
        <v>16</v>
      </c>
      <c r="I862" s="142"/>
      <c r="J862" s="143">
        <f>ROUND(I862*H862,2)</f>
        <v>0</v>
      </c>
      <c r="K862" s="139" t="s">
        <v>169</v>
      </c>
      <c r="L862" s="33"/>
      <c r="M862" s="144" t="s">
        <v>1</v>
      </c>
      <c r="N862" s="145" t="s">
        <v>52</v>
      </c>
      <c r="P862" s="146">
        <f>O862*H862</f>
        <v>0</v>
      </c>
      <c r="Q862" s="146">
        <v>0</v>
      </c>
      <c r="R862" s="146">
        <f>Q862*H862</f>
        <v>0</v>
      </c>
      <c r="S862" s="146">
        <v>0</v>
      </c>
      <c r="T862" s="147">
        <f>S862*H862</f>
        <v>0</v>
      </c>
      <c r="AR862" s="148" t="s">
        <v>170</v>
      </c>
      <c r="AT862" s="148" t="s">
        <v>165</v>
      </c>
      <c r="AU862" s="148" t="s">
        <v>96</v>
      </c>
      <c r="AY862" s="17" t="s">
        <v>162</v>
      </c>
      <c r="BE862" s="149">
        <f>IF(N862="základní",J862,0)</f>
        <v>0</v>
      </c>
      <c r="BF862" s="149">
        <f>IF(N862="snížená",J862,0)</f>
        <v>0</v>
      </c>
      <c r="BG862" s="149">
        <f>IF(N862="zákl. přenesená",J862,0)</f>
        <v>0</v>
      </c>
      <c r="BH862" s="149">
        <f>IF(N862="sníž. přenesená",J862,0)</f>
        <v>0</v>
      </c>
      <c r="BI862" s="149">
        <f>IF(N862="nulová",J862,0)</f>
        <v>0</v>
      </c>
      <c r="BJ862" s="17" t="s">
        <v>94</v>
      </c>
      <c r="BK862" s="149">
        <f>ROUND(I862*H862,2)</f>
        <v>0</v>
      </c>
      <c r="BL862" s="17" t="s">
        <v>170</v>
      </c>
      <c r="BM862" s="148" t="s">
        <v>1369</v>
      </c>
    </row>
    <row r="863" spans="2:65" s="13" customFormat="1">
      <c r="B863" s="157"/>
      <c r="D863" s="151" t="s">
        <v>172</v>
      </c>
      <c r="E863" s="158" t="s">
        <v>1</v>
      </c>
      <c r="F863" s="159" t="s">
        <v>1370</v>
      </c>
      <c r="H863" s="160">
        <v>16</v>
      </c>
      <c r="I863" s="161"/>
      <c r="L863" s="157"/>
      <c r="M863" s="162"/>
      <c r="T863" s="163"/>
      <c r="AT863" s="158" t="s">
        <v>172</v>
      </c>
      <c r="AU863" s="158" t="s">
        <v>96</v>
      </c>
      <c r="AV863" s="13" t="s">
        <v>96</v>
      </c>
      <c r="AW863" s="13" t="s">
        <v>42</v>
      </c>
      <c r="AX863" s="13" t="s">
        <v>87</v>
      </c>
      <c r="AY863" s="158" t="s">
        <v>162</v>
      </c>
    </row>
    <row r="864" spans="2:65" s="12" customFormat="1">
      <c r="B864" s="150"/>
      <c r="D864" s="151" t="s">
        <v>172</v>
      </c>
      <c r="E864" s="152" t="s">
        <v>1</v>
      </c>
      <c r="F864" s="153" t="s">
        <v>1371</v>
      </c>
      <c r="H864" s="152" t="s">
        <v>1</v>
      </c>
      <c r="I864" s="154"/>
      <c r="L864" s="150"/>
      <c r="M864" s="155"/>
      <c r="T864" s="156"/>
      <c r="AT864" s="152" t="s">
        <v>172</v>
      </c>
      <c r="AU864" s="152" t="s">
        <v>96</v>
      </c>
      <c r="AV864" s="12" t="s">
        <v>94</v>
      </c>
      <c r="AW864" s="12" t="s">
        <v>42</v>
      </c>
      <c r="AX864" s="12" t="s">
        <v>87</v>
      </c>
      <c r="AY864" s="152" t="s">
        <v>162</v>
      </c>
    </row>
    <row r="865" spans="2:65" s="14" customFormat="1">
      <c r="B865" s="164"/>
      <c r="D865" s="151" t="s">
        <v>172</v>
      </c>
      <c r="E865" s="165" t="s">
        <v>1</v>
      </c>
      <c r="F865" s="166" t="s">
        <v>178</v>
      </c>
      <c r="H865" s="167">
        <v>16</v>
      </c>
      <c r="I865" s="168"/>
      <c r="L865" s="164"/>
      <c r="M865" s="169"/>
      <c r="T865" s="170"/>
      <c r="AT865" s="165" t="s">
        <v>172</v>
      </c>
      <c r="AU865" s="165" t="s">
        <v>96</v>
      </c>
      <c r="AV865" s="14" t="s">
        <v>170</v>
      </c>
      <c r="AW865" s="14" t="s">
        <v>42</v>
      </c>
      <c r="AX865" s="14" t="s">
        <v>94</v>
      </c>
      <c r="AY865" s="165" t="s">
        <v>162</v>
      </c>
    </row>
    <row r="866" spans="2:65" s="1" customFormat="1" ht="16.5" customHeight="1">
      <c r="B866" s="33"/>
      <c r="C866" s="137" t="s">
        <v>1372</v>
      </c>
      <c r="D866" s="137" t="s">
        <v>165</v>
      </c>
      <c r="E866" s="138" t="s">
        <v>1373</v>
      </c>
      <c r="F866" s="139" t="s">
        <v>1374</v>
      </c>
      <c r="G866" s="140" t="s">
        <v>457</v>
      </c>
      <c r="H866" s="141">
        <v>26.6</v>
      </c>
      <c r="I866" s="142"/>
      <c r="J866" s="143">
        <f>ROUND(I866*H866,2)</f>
        <v>0</v>
      </c>
      <c r="K866" s="139" t="s">
        <v>169</v>
      </c>
      <c r="L866" s="33"/>
      <c r="M866" s="144" t="s">
        <v>1</v>
      </c>
      <c r="N866" s="145" t="s">
        <v>52</v>
      </c>
      <c r="P866" s="146">
        <f>O866*H866</f>
        <v>0</v>
      </c>
      <c r="Q866" s="146">
        <v>0</v>
      </c>
      <c r="R866" s="146">
        <f>Q866*H866</f>
        <v>0</v>
      </c>
      <c r="S866" s="146">
        <v>0</v>
      </c>
      <c r="T866" s="147">
        <f>S866*H866</f>
        <v>0</v>
      </c>
      <c r="AR866" s="148" t="s">
        <v>170</v>
      </c>
      <c r="AT866" s="148" t="s">
        <v>165</v>
      </c>
      <c r="AU866" s="148" t="s">
        <v>96</v>
      </c>
      <c r="AY866" s="17" t="s">
        <v>162</v>
      </c>
      <c r="BE866" s="149">
        <f>IF(N866="základní",J866,0)</f>
        <v>0</v>
      </c>
      <c r="BF866" s="149">
        <f>IF(N866="snížená",J866,0)</f>
        <v>0</v>
      </c>
      <c r="BG866" s="149">
        <f>IF(N866="zákl. přenesená",J866,0)</f>
        <v>0</v>
      </c>
      <c r="BH866" s="149">
        <f>IF(N866="sníž. přenesená",J866,0)</f>
        <v>0</v>
      </c>
      <c r="BI866" s="149">
        <f>IF(N866="nulová",J866,0)</f>
        <v>0</v>
      </c>
      <c r="BJ866" s="17" t="s">
        <v>94</v>
      </c>
      <c r="BK866" s="149">
        <f>ROUND(I866*H866,2)</f>
        <v>0</v>
      </c>
      <c r="BL866" s="17" t="s">
        <v>170</v>
      </c>
      <c r="BM866" s="148" t="s">
        <v>1375</v>
      </c>
    </row>
    <row r="867" spans="2:65" s="12" customFormat="1">
      <c r="B867" s="150"/>
      <c r="D867" s="151" t="s">
        <v>172</v>
      </c>
      <c r="E867" s="152" t="s">
        <v>1</v>
      </c>
      <c r="F867" s="153" t="s">
        <v>1376</v>
      </c>
      <c r="H867" s="152" t="s">
        <v>1</v>
      </c>
      <c r="I867" s="154"/>
      <c r="L867" s="150"/>
      <c r="M867" s="155"/>
      <c r="T867" s="156"/>
      <c r="AT867" s="152" t="s">
        <v>172</v>
      </c>
      <c r="AU867" s="152" t="s">
        <v>96</v>
      </c>
      <c r="AV867" s="12" t="s">
        <v>94</v>
      </c>
      <c r="AW867" s="12" t="s">
        <v>42</v>
      </c>
      <c r="AX867" s="12" t="s">
        <v>87</v>
      </c>
      <c r="AY867" s="152" t="s">
        <v>162</v>
      </c>
    </row>
    <row r="868" spans="2:65" s="13" customFormat="1">
      <c r="B868" s="157"/>
      <c r="D868" s="151" t="s">
        <v>172</v>
      </c>
      <c r="E868" s="158" t="s">
        <v>1</v>
      </c>
      <c r="F868" s="159" t="s">
        <v>1377</v>
      </c>
      <c r="H868" s="160">
        <v>26.6</v>
      </c>
      <c r="I868" s="161"/>
      <c r="L868" s="157"/>
      <c r="M868" s="162"/>
      <c r="T868" s="163"/>
      <c r="AT868" s="158" t="s">
        <v>172</v>
      </c>
      <c r="AU868" s="158" t="s">
        <v>96</v>
      </c>
      <c r="AV868" s="13" t="s">
        <v>96</v>
      </c>
      <c r="AW868" s="13" t="s">
        <v>42</v>
      </c>
      <c r="AX868" s="13" t="s">
        <v>87</v>
      </c>
      <c r="AY868" s="158" t="s">
        <v>162</v>
      </c>
    </row>
    <row r="869" spans="2:65" s="14" customFormat="1">
      <c r="B869" s="164"/>
      <c r="D869" s="151" t="s">
        <v>172</v>
      </c>
      <c r="E869" s="165" t="s">
        <v>1</v>
      </c>
      <c r="F869" s="166" t="s">
        <v>178</v>
      </c>
      <c r="H869" s="167">
        <v>26.6</v>
      </c>
      <c r="I869" s="168"/>
      <c r="L869" s="164"/>
      <c r="M869" s="169"/>
      <c r="T869" s="170"/>
      <c r="AT869" s="165" t="s">
        <v>172</v>
      </c>
      <c r="AU869" s="165" t="s">
        <v>96</v>
      </c>
      <c r="AV869" s="14" t="s">
        <v>170</v>
      </c>
      <c r="AW869" s="14" t="s">
        <v>42</v>
      </c>
      <c r="AX869" s="14" t="s">
        <v>94</v>
      </c>
      <c r="AY869" s="165" t="s">
        <v>162</v>
      </c>
    </row>
    <row r="870" spans="2:65" s="11" customFormat="1" ht="22.9" customHeight="1">
      <c r="B870" s="125"/>
      <c r="D870" s="126" t="s">
        <v>86</v>
      </c>
      <c r="E870" s="135" t="s">
        <v>184</v>
      </c>
      <c r="F870" s="135" t="s">
        <v>185</v>
      </c>
      <c r="I870" s="128"/>
      <c r="J870" s="136">
        <f>BK870</f>
        <v>0</v>
      </c>
      <c r="L870" s="125"/>
      <c r="M870" s="130"/>
      <c r="P870" s="131">
        <f>SUM(P871:P982)</f>
        <v>0</v>
      </c>
      <c r="R870" s="131">
        <f>SUM(R871:R982)</f>
        <v>3.8303999999999998E-2</v>
      </c>
      <c r="T870" s="132">
        <f>SUM(T871:T982)</f>
        <v>0</v>
      </c>
      <c r="AR870" s="126" t="s">
        <v>94</v>
      </c>
      <c r="AT870" s="133" t="s">
        <v>86</v>
      </c>
      <c r="AU870" s="133" t="s">
        <v>94</v>
      </c>
      <c r="AY870" s="126" t="s">
        <v>162</v>
      </c>
      <c r="BK870" s="134">
        <f>SUM(BK871:BK982)</f>
        <v>0</v>
      </c>
    </row>
    <row r="871" spans="2:65" s="1" customFormat="1" ht="16.5" customHeight="1">
      <c r="B871" s="33"/>
      <c r="C871" s="137" t="s">
        <v>1378</v>
      </c>
      <c r="D871" s="137" t="s">
        <v>165</v>
      </c>
      <c r="E871" s="138" t="s">
        <v>1379</v>
      </c>
      <c r="F871" s="139" t="s">
        <v>1380</v>
      </c>
      <c r="G871" s="140" t="s">
        <v>189</v>
      </c>
      <c r="H871" s="141">
        <v>37.554000000000002</v>
      </c>
      <c r="I871" s="142"/>
      <c r="J871" s="143">
        <f>ROUND(I871*H871,2)</f>
        <v>0</v>
      </c>
      <c r="K871" s="139" t="s">
        <v>169</v>
      </c>
      <c r="L871" s="33"/>
      <c r="M871" s="144" t="s">
        <v>1</v>
      </c>
      <c r="N871" s="145" t="s">
        <v>52</v>
      </c>
      <c r="P871" s="146">
        <f>O871*H871</f>
        <v>0</v>
      </c>
      <c r="Q871" s="146">
        <v>0</v>
      </c>
      <c r="R871" s="146">
        <f>Q871*H871</f>
        <v>0</v>
      </c>
      <c r="S871" s="146">
        <v>0</v>
      </c>
      <c r="T871" s="147">
        <f>S871*H871</f>
        <v>0</v>
      </c>
      <c r="AR871" s="148" t="s">
        <v>170</v>
      </c>
      <c r="AT871" s="148" t="s">
        <v>165</v>
      </c>
      <c r="AU871" s="148" t="s">
        <v>96</v>
      </c>
      <c r="AY871" s="17" t="s">
        <v>162</v>
      </c>
      <c r="BE871" s="149">
        <f>IF(N871="základní",J871,0)</f>
        <v>0</v>
      </c>
      <c r="BF871" s="149">
        <f>IF(N871="snížená",J871,0)</f>
        <v>0</v>
      </c>
      <c r="BG871" s="149">
        <f>IF(N871="zákl. přenesená",J871,0)</f>
        <v>0</v>
      </c>
      <c r="BH871" s="149">
        <f>IF(N871="sníž. přenesená",J871,0)</f>
        <v>0</v>
      </c>
      <c r="BI871" s="149">
        <f>IF(N871="nulová",J871,0)</f>
        <v>0</v>
      </c>
      <c r="BJ871" s="17" t="s">
        <v>94</v>
      </c>
      <c r="BK871" s="149">
        <f>ROUND(I871*H871,2)</f>
        <v>0</v>
      </c>
      <c r="BL871" s="17" t="s">
        <v>170</v>
      </c>
      <c r="BM871" s="148" t="s">
        <v>1381</v>
      </c>
    </row>
    <row r="872" spans="2:65" s="12" customFormat="1">
      <c r="B872" s="150"/>
      <c r="D872" s="151" t="s">
        <v>172</v>
      </c>
      <c r="E872" s="152" t="s">
        <v>1</v>
      </c>
      <c r="F872" s="153" t="s">
        <v>1382</v>
      </c>
      <c r="H872" s="152" t="s">
        <v>1</v>
      </c>
      <c r="I872" s="154"/>
      <c r="L872" s="150"/>
      <c r="M872" s="155"/>
      <c r="T872" s="156"/>
      <c r="AT872" s="152" t="s">
        <v>172</v>
      </c>
      <c r="AU872" s="152" t="s">
        <v>96</v>
      </c>
      <c r="AV872" s="12" t="s">
        <v>94</v>
      </c>
      <c r="AW872" s="12" t="s">
        <v>42</v>
      </c>
      <c r="AX872" s="12" t="s">
        <v>87</v>
      </c>
      <c r="AY872" s="152" t="s">
        <v>162</v>
      </c>
    </row>
    <row r="873" spans="2:65" s="12" customFormat="1">
      <c r="B873" s="150"/>
      <c r="D873" s="151" t="s">
        <v>172</v>
      </c>
      <c r="E873" s="152" t="s">
        <v>1</v>
      </c>
      <c r="F873" s="153" t="s">
        <v>1383</v>
      </c>
      <c r="H873" s="152" t="s">
        <v>1</v>
      </c>
      <c r="I873" s="154"/>
      <c r="L873" s="150"/>
      <c r="M873" s="155"/>
      <c r="T873" s="156"/>
      <c r="AT873" s="152" t="s">
        <v>172</v>
      </c>
      <c r="AU873" s="152" t="s">
        <v>96</v>
      </c>
      <c r="AV873" s="12" t="s">
        <v>94</v>
      </c>
      <c r="AW873" s="12" t="s">
        <v>42</v>
      </c>
      <c r="AX873" s="12" t="s">
        <v>87</v>
      </c>
      <c r="AY873" s="152" t="s">
        <v>162</v>
      </c>
    </row>
    <row r="874" spans="2:65" s="12" customFormat="1">
      <c r="B874" s="150"/>
      <c r="D874" s="151" t="s">
        <v>172</v>
      </c>
      <c r="E874" s="152" t="s">
        <v>1</v>
      </c>
      <c r="F874" s="153" t="s">
        <v>1384</v>
      </c>
      <c r="H874" s="152" t="s">
        <v>1</v>
      </c>
      <c r="I874" s="154"/>
      <c r="L874" s="150"/>
      <c r="M874" s="155"/>
      <c r="T874" s="156"/>
      <c r="AT874" s="152" t="s">
        <v>172</v>
      </c>
      <c r="AU874" s="152" t="s">
        <v>96</v>
      </c>
      <c r="AV874" s="12" t="s">
        <v>94</v>
      </c>
      <c r="AW874" s="12" t="s">
        <v>42</v>
      </c>
      <c r="AX874" s="12" t="s">
        <v>87</v>
      </c>
      <c r="AY874" s="152" t="s">
        <v>162</v>
      </c>
    </row>
    <row r="875" spans="2:65" s="12" customFormat="1">
      <c r="B875" s="150"/>
      <c r="D875" s="151" t="s">
        <v>172</v>
      </c>
      <c r="E875" s="152" t="s">
        <v>1</v>
      </c>
      <c r="F875" s="153" t="s">
        <v>1385</v>
      </c>
      <c r="H875" s="152" t="s">
        <v>1</v>
      </c>
      <c r="I875" s="154"/>
      <c r="L875" s="150"/>
      <c r="M875" s="155"/>
      <c r="T875" s="156"/>
      <c r="AT875" s="152" t="s">
        <v>172</v>
      </c>
      <c r="AU875" s="152" t="s">
        <v>96</v>
      </c>
      <c r="AV875" s="12" t="s">
        <v>94</v>
      </c>
      <c r="AW875" s="12" t="s">
        <v>42</v>
      </c>
      <c r="AX875" s="12" t="s">
        <v>87</v>
      </c>
      <c r="AY875" s="152" t="s">
        <v>162</v>
      </c>
    </row>
    <row r="876" spans="2:65" s="13" customFormat="1">
      <c r="B876" s="157"/>
      <c r="D876" s="151" t="s">
        <v>172</v>
      </c>
      <c r="E876" s="158" t="s">
        <v>1</v>
      </c>
      <c r="F876" s="159" t="s">
        <v>1386</v>
      </c>
      <c r="H876" s="160">
        <v>30.59</v>
      </c>
      <c r="I876" s="161"/>
      <c r="L876" s="157"/>
      <c r="M876" s="162"/>
      <c r="T876" s="163"/>
      <c r="AT876" s="158" t="s">
        <v>172</v>
      </c>
      <c r="AU876" s="158" t="s">
        <v>96</v>
      </c>
      <c r="AV876" s="13" t="s">
        <v>96</v>
      </c>
      <c r="AW876" s="13" t="s">
        <v>42</v>
      </c>
      <c r="AX876" s="13" t="s">
        <v>87</v>
      </c>
      <c r="AY876" s="158" t="s">
        <v>162</v>
      </c>
    </row>
    <row r="877" spans="2:65" s="15" customFormat="1">
      <c r="B877" s="171"/>
      <c r="D877" s="151" t="s">
        <v>172</v>
      </c>
      <c r="E877" s="172" t="s">
        <v>1</v>
      </c>
      <c r="F877" s="173" t="s">
        <v>220</v>
      </c>
      <c r="H877" s="174">
        <v>30.59</v>
      </c>
      <c r="I877" s="175"/>
      <c r="L877" s="171"/>
      <c r="M877" s="176"/>
      <c r="T877" s="177"/>
      <c r="AT877" s="172" t="s">
        <v>172</v>
      </c>
      <c r="AU877" s="172" t="s">
        <v>96</v>
      </c>
      <c r="AV877" s="15" t="s">
        <v>186</v>
      </c>
      <c r="AW877" s="15" t="s">
        <v>42</v>
      </c>
      <c r="AX877" s="15" t="s">
        <v>87</v>
      </c>
      <c r="AY877" s="172" t="s">
        <v>162</v>
      </c>
    </row>
    <row r="878" spans="2:65" s="12" customFormat="1">
      <c r="B878" s="150"/>
      <c r="D878" s="151" t="s">
        <v>172</v>
      </c>
      <c r="E878" s="152" t="s">
        <v>1</v>
      </c>
      <c r="F878" s="153" t="s">
        <v>1387</v>
      </c>
      <c r="H878" s="152" t="s">
        <v>1</v>
      </c>
      <c r="I878" s="154"/>
      <c r="L878" s="150"/>
      <c r="M878" s="155"/>
      <c r="T878" s="156"/>
      <c r="AT878" s="152" t="s">
        <v>172</v>
      </c>
      <c r="AU878" s="152" t="s">
        <v>96</v>
      </c>
      <c r="AV878" s="12" t="s">
        <v>94</v>
      </c>
      <c r="AW878" s="12" t="s">
        <v>42</v>
      </c>
      <c r="AX878" s="12" t="s">
        <v>87</v>
      </c>
      <c r="AY878" s="152" t="s">
        <v>162</v>
      </c>
    </row>
    <row r="879" spans="2:65" s="12" customFormat="1">
      <c r="B879" s="150"/>
      <c r="D879" s="151" t="s">
        <v>172</v>
      </c>
      <c r="E879" s="152" t="s">
        <v>1</v>
      </c>
      <c r="F879" s="153" t="s">
        <v>1388</v>
      </c>
      <c r="H879" s="152" t="s">
        <v>1</v>
      </c>
      <c r="I879" s="154"/>
      <c r="L879" s="150"/>
      <c r="M879" s="155"/>
      <c r="T879" s="156"/>
      <c r="AT879" s="152" t="s">
        <v>172</v>
      </c>
      <c r="AU879" s="152" t="s">
        <v>96</v>
      </c>
      <c r="AV879" s="12" t="s">
        <v>94</v>
      </c>
      <c r="AW879" s="12" t="s">
        <v>42</v>
      </c>
      <c r="AX879" s="12" t="s">
        <v>87</v>
      </c>
      <c r="AY879" s="152" t="s">
        <v>162</v>
      </c>
    </row>
    <row r="880" spans="2:65" s="13" customFormat="1">
      <c r="B880" s="157"/>
      <c r="D880" s="151" t="s">
        <v>172</v>
      </c>
      <c r="E880" s="158" t="s">
        <v>1</v>
      </c>
      <c r="F880" s="159" t="s">
        <v>1389</v>
      </c>
      <c r="H880" s="160">
        <v>4.7240000000000002</v>
      </c>
      <c r="I880" s="161"/>
      <c r="L880" s="157"/>
      <c r="M880" s="162"/>
      <c r="T880" s="163"/>
      <c r="AT880" s="158" t="s">
        <v>172</v>
      </c>
      <c r="AU880" s="158" t="s">
        <v>96</v>
      </c>
      <c r="AV880" s="13" t="s">
        <v>96</v>
      </c>
      <c r="AW880" s="13" t="s">
        <v>42</v>
      </c>
      <c r="AX880" s="13" t="s">
        <v>87</v>
      </c>
      <c r="AY880" s="158" t="s">
        <v>162</v>
      </c>
    </row>
    <row r="881" spans="2:65" s="15" customFormat="1">
      <c r="B881" s="171"/>
      <c r="D881" s="151" t="s">
        <v>172</v>
      </c>
      <c r="E881" s="172" t="s">
        <v>1</v>
      </c>
      <c r="F881" s="173" t="s">
        <v>220</v>
      </c>
      <c r="H881" s="174">
        <v>4.7240000000000002</v>
      </c>
      <c r="I881" s="175"/>
      <c r="L881" s="171"/>
      <c r="M881" s="176"/>
      <c r="T881" s="177"/>
      <c r="AT881" s="172" t="s">
        <v>172</v>
      </c>
      <c r="AU881" s="172" t="s">
        <v>96</v>
      </c>
      <c r="AV881" s="15" t="s">
        <v>186</v>
      </c>
      <c r="AW881" s="15" t="s">
        <v>42</v>
      </c>
      <c r="AX881" s="15" t="s">
        <v>87</v>
      </c>
      <c r="AY881" s="172" t="s">
        <v>162</v>
      </c>
    </row>
    <row r="882" spans="2:65" s="12" customFormat="1">
      <c r="B882" s="150"/>
      <c r="D882" s="151" t="s">
        <v>172</v>
      </c>
      <c r="E882" s="152" t="s">
        <v>1</v>
      </c>
      <c r="F882" s="153" t="s">
        <v>1390</v>
      </c>
      <c r="H882" s="152" t="s">
        <v>1</v>
      </c>
      <c r="I882" s="154"/>
      <c r="L882" s="150"/>
      <c r="M882" s="155"/>
      <c r="T882" s="156"/>
      <c r="AT882" s="152" t="s">
        <v>172</v>
      </c>
      <c r="AU882" s="152" t="s">
        <v>96</v>
      </c>
      <c r="AV882" s="12" t="s">
        <v>94</v>
      </c>
      <c r="AW882" s="12" t="s">
        <v>42</v>
      </c>
      <c r="AX882" s="12" t="s">
        <v>87</v>
      </c>
      <c r="AY882" s="152" t="s">
        <v>162</v>
      </c>
    </row>
    <row r="883" spans="2:65" s="12" customFormat="1">
      <c r="B883" s="150"/>
      <c r="D883" s="151" t="s">
        <v>172</v>
      </c>
      <c r="E883" s="152" t="s">
        <v>1</v>
      </c>
      <c r="F883" s="153" t="s">
        <v>1391</v>
      </c>
      <c r="H883" s="152" t="s">
        <v>1</v>
      </c>
      <c r="I883" s="154"/>
      <c r="L883" s="150"/>
      <c r="M883" s="155"/>
      <c r="T883" s="156"/>
      <c r="AT883" s="152" t="s">
        <v>172</v>
      </c>
      <c r="AU883" s="152" t="s">
        <v>96</v>
      </c>
      <c r="AV883" s="12" t="s">
        <v>94</v>
      </c>
      <c r="AW883" s="12" t="s">
        <v>42</v>
      </c>
      <c r="AX883" s="12" t="s">
        <v>87</v>
      </c>
      <c r="AY883" s="152" t="s">
        <v>162</v>
      </c>
    </row>
    <row r="884" spans="2:65" s="12" customFormat="1">
      <c r="B884" s="150"/>
      <c r="D884" s="151" t="s">
        <v>172</v>
      </c>
      <c r="E884" s="152" t="s">
        <v>1</v>
      </c>
      <c r="F884" s="153" t="s">
        <v>1392</v>
      </c>
      <c r="H884" s="152" t="s">
        <v>1</v>
      </c>
      <c r="I884" s="154"/>
      <c r="L884" s="150"/>
      <c r="M884" s="155"/>
      <c r="T884" s="156"/>
      <c r="AT884" s="152" t="s">
        <v>172</v>
      </c>
      <c r="AU884" s="152" t="s">
        <v>96</v>
      </c>
      <c r="AV884" s="12" t="s">
        <v>94</v>
      </c>
      <c r="AW884" s="12" t="s">
        <v>42</v>
      </c>
      <c r="AX884" s="12" t="s">
        <v>87</v>
      </c>
      <c r="AY884" s="152" t="s">
        <v>162</v>
      </c>
    </row>
    <row r="885" spans="2:65" s="13" customFormat="1">
      <c r="B885" s="157"/>
      <c r="D885" s="151" t="s">
        <v>172</v>
      </c>
      <c r="E885" s="158" t="s">
        <v>1</v>
      </c>
      <c r="F885" s="159" t="s">
        <v>1393</v>
      </c>
      <c r="H885" s="160">
        <v>2.2400000000000002</v>
      </c>
      <c r="I885" s="161"/>
      <c r="L885" s="157"/>
      <c r="M885" s="162"/>
      <c r="T885" s="163"/>
      <c r="AT885" s="158" t="s">
        <v>172</v>
      </c>
      <c r="AU885" s="158" t="s">
        <v>96</v>
      </c>
      <c r="AV885" s="13" t="s">
        <v>96</v>
      </c>
      <c r="AW885" s="13" t="s">
        <v>42</v>
      </c>
      <c r="AX885" s="13" t="s">
        <v>87</v>
      </c>
      <c r="AY885" s="158" t="s">
        <v>162</v>
      </c>
    </row>
    <row r="886" spans="2:65" s="15" customFormat="1">
      <c r="B886" s="171"/>
      <c r="D886" s="151" t="s">
        <v>172</v>
      </c>
      <c r="E886" s="172" t="s">
        <v>1</v>
      </c>
      <c r="F886" s="173" t="s">
        <v>220</v>
      </c>
      <c r="H886" s="174">
        <v>2.2400000000000002</v>
      </c>
      <c r="I886" s="175"/>
      <c r="L886" s="171"/>
      <c r="M886" s="176"/>
      <c r="T886" s="177"/>
      <c r="AT886" s="172" t="s">
        <v>172</v>
      </c>
      <c r="AU886" s="172" t="s">
        <v>96</v>
      </c>
      <c r="AV886" s="15" t="s">
        <v>186</v>
      </c>
      <c r="AW886" s="15" t="s">
        <v>42</v>
      </c>
      <c r="AX886" s="15" t="s">
        <v>87</v>
      </c>
      <c r="AY886" s="172" t="s">
        <v>162</v>
      </c>
    </row>
    <row r="887" spans="2:65" s="14" customFormat="1">
      <c r="B887" s="164"/>
      <c r="D887" s="151" t="s">
        <v>172</v>
      </c>
      <c r="E887" s="165" t="s">
        <v>1</v>
      </c>
      <c r="F887" s="166" t="s">
        <v>178</v>
      </c>
      <c r="H887" s="167">
        <v>37.554000000000002</v>
      </c>
      <c r="I887" s="168"/>
      <c r="L887" s="164"/>
      <c r="M887" s="169"/>
      <c r="T887" s="170"/>
      <c r="AT887" s="165" t="s">
        <v>172</v>
      </c>
      <c r="AU887" s="165" t="s">
        <v>96</v>
      </c>
      <c r="AV887" s="14" t="s">
        <v>170</v>
      </c>
      <c r="AW887" s="14" t="s">
        <v>42</v>
      </c>
      <c r="AX887" s="14" t="s">
        <v>94</v>
      </c>
      <c r="AY887" s="165" t="s">
        <v>162</v>
      </c>
    </row>
    <row r="888" spans="2:65" s="1" customFormat="1" ht="16.5" customHeight="1">
      <c r="B888" s="33"/>
      <c r="C888" s="137" t="s">
        <v>1394</v>
      </c>
      <c r="D888" s="137" t="s">
        <v>165</v>
      </c>
      <c r="E888" s="138" t="s">
        <v>187</v>
      </c>
      <c r="F888" s="139" t="s">
        <v>188</v>
      </c>
      <c r="G888" s="140" t="s">
        <v>189</v>
      </c>
      <c r="H888" s="141">
        <v>257.18900000000002</v>
      </c>
      <c r="I888" s="142"/>
      <c r="J888" s="143">
        <f>ROUND(I888*H888,2)</f>
        <v>0</v>
      </c>
      <c r="K888" s="139" t="s">
        <v>169</v>
      </c>
      <c r="L888" s="33"/>
      <c r="M888" s="144" t="s">
        <v>1</v>
      </c>
      <c r="N888" s="145" t="s">
        <v>52</v>
      </c>
      <c r="P888" s="146">
        <f>O888*H888</f>
        <v>0</v>
      </c>
      <c r="Q888" s="146">
        <v>0</v>
      </c>
      <c r="R888" s="146">
        <f>Q888*H888</f>
        <v>0</v>
      </c>
      <c r="S888" s="146">
        <v>0</v>
      </c>
      <c r="T888" s="147">
        <f>S888*H888</f>
        <v>0</v>
      </c>
      <c r="AR888" s="148" t="s">
        <v>170</v>
      </c>
      <c r="AT888" s="148" t="s">
        <v>165</v>
      </c>
      <c r="AU888" s="148" t="s">
        <v>96</v>
      </c>
      <c r="AY888" s="17" t="s">
        <v>162</v>
      </c>
      <c r="BE888" s="149">
        <f>IF(N888="základní",J888,0)</f>
        <v>0</v>
      </c>
      <c r="BF888" s="149">
        <f>IF(N888="snížená",J888,0)</f>
        <v>0</v>
      </c>
      <c r="BG888" s="149">
        <f>IF(N888="zákl. přenesená",J888,0)</f>
        <v>0</v>
      </c>
      <c r="BH888" s="149">
        <f>IF(N888="sníž. přenesená",J888,0)</f>
        <v>0</v>
      </c>
      <c r="BI888" s="149">
        <f>IF(N888="nulová",J888,0)</f>
        <v>0</v>
      </c>
      <c r="BJ888" s="17" t="s">
        <v>94</v>
      </c>
      <c r="BK888" s="149">
        <f>ROUND(I888*H888,2)</f>
        <v>0</v>
      </c>
      <c r="BL888" s="17" t="s">
        <v>170</v>
      </c>
      <c r="BM888" s="148" t="s">
        <v>190</v>
      </c>
    </row>
    <row r="889" spans="2:65" s="13" customFormat="1">
      <c r="B889" s="157"/>
      <c r="D889" s="151" t="s">
        <v>172</v>
      </c>
      <c r="E889" s="158" t="s">
        <v>1</v>
      </c>
      <c r="F889" s="159" t="s">
        <v>426</v>
      </c>
      <c r="H889" s="160">
        <v>2.4870000000000001</v>
      </c>
      <c r="I889" s="161"/>
      <c r="L889" s="157"/>
      <c r="M889" s="162"/>
      <c r="T889" s="163"/>
      <c r="AT889" s="158" t="s">
        <v>172</v>
      </c>
      <c r="AU889" s="158" t="s">
        <v>96</v>
      </c>
      <c r="AV889" s="13" t="s">
        <v>96</v>
      </c>
      <c r="AW889" s="13" t="s">
        <v>42</v>
      </c>
      <c r="AX889" s="13" t="s">
        <v>87</v>
      </c>
      <c r="AY889" s="158" t="s">
        <v>162</v>
      </c>
    </row>
    <row r="890" spans="2:65" s="13" customFormat="1">
      <c r="B890" s="157"/>
      <c r="D890" s="151" t="s">
        <v>172</v>
      </c>
      <c r="E890" s="158" t="s">
        <v>1</v>
      </c>
      <c r="F890" s="159" t="s">
        <v>424</v>
      </c>
      <c r="H890" s="160">
        <v>24.356999999999999</v>
      </c>
      <c r="I890" s="161"/>
      <c r="L890" s="157"/>
      <c r="M890" s="162"/>
      <c r="T890" s="163"/>
      <c r="AT890" s="158" t="s">
        <v>172</v>
      </c>
      <c r="AU890" s="158" t="s">
        <v>96</v>
      </c>
      <c r="AV890" s="13" t="s">
        <v>96</v>
      </c>
      <c r="AW890" s="13" t="s">
        <v>42</v>
      </c>
      <c r="AX890" s="13" t="s">
        <v>87</v>
      </c>
      <c r="AY890" s="158" t="s">
        <v>162</v>
      </c>
    </row>
    <row r="891" spans="2:65" s="13" customFormat="1">
      <c r="B891" s="157"/>
      <c r="D891" s="151" t="s">
        <v>172</v>
      </c>
      <c r="E891" s="158" t="s">
        <v>1</v>
      </c>
      <c r="F891" s="159" t="s">
        <v>418</v>
      </c>
      <c r="H891" s="160">
        <v>230.345</v>
      </c>
      <c r="I891" s="161"/>
      <c r="L891" s="157"/>
      <c r="M891" s="162"/>
      <c r="T891" s="163"/>
      <c r="AT891" s="158" t="s">
        <v>172</v>
      </c>
      <c r="AU891" s="158" t="s">
        <v>96</v>
      </c>
      <c r="AV891" s="13" t="s">
        <v>96</v>
      </c>
      <c r="AW891" s="13" t="s">
        <v>42</v>
      </c>
      <c r="AX891" s="13" t="s">
        <v>87</v>
      </c>
      <c r="AY891" s="158" t="s">
        <v>162</v>
      </c>
    </row>
    <row r="892" spans="2:65" s="15" customFormat="1">
      <c r="B892" s="171"/>
      <c r="D892" s="151" t="s">
        <v>172</v>
      </c>
      <c r="E892" s="172" t="s">
        <v>1</v>
      </c>
      <c r="F892" s="173" t="s">
        <v>220</v>
      </c>
      <c r="H892" s="174">
        <v>257.18900000000002</v>
      </c>
      <c r="I892" s="175"/>
      <c r="L892" s="171"/>
      <c r="M892" s="176"/>
      <c r="T892" s="177"/>
      <c r="AT892" s="172" t="s">
        <v>172</v>
      </c>
      <c r="AU892" s="172" t="s">
        <v>96</v>
      </c>
      <c r="AV892" s="15" t="s">
        <v>186</v>
      </c>
      <c r="AW892" s="15" t="s">
        <v>42</v>
      </c>
      <c r="AX892" s="15" t="s">
        <v>87</v>
      </c>
      <c r="AY892" s="172" t="s">
        <v>162</v>
      </c>
    </row>
    <row r="893" spans="2:65" s="12" customFormat="1">
      <c r="B893" s="150"/>
      <c r="D893" s="151" t="s">
        <v>172</v>
      </c>
      <c r="E893" s="152" t="s">
        <v>1</v>
      </c>
      <c r="F893" s="153" t="s">
        <v>1395</v>
      </c>
      <c r="H893" s="152" t="s">
        <v>1</v>
      </c>
      <c r="I893" s="154"/>
      <c r="L893" s="150"/>
      <c r="M893" s="155"/>
      <c r="T893" s="156"/>
      <c r="AT893" s="152" t="s">
        <v>172</v>
      </c>
      <c r="AU893" s="152" t="s">
        <v>96</v>
      </c>
      <c r="AV893" s="12" t="s">
        <v>94</v>
      </c>
      <c r="AW893" s="12" t="s">
        <v>42</v>
      </c>
      <c r="AX893" s="12" t="s">
        <v>87</v>
      </c>
      <c r="AY893" s="152" t="s">
        <v>162</v>
      </c>
    </row>
    <row r="894" spans="2:65" s="12" customFormat="1">
      <c r="B894" s="150"/>
      <c r="D894" s="151" t="s">
        <v>172</v>
      </c>
      <c r="E894" s="152" t="s">
        <v>1</v>
      </c>
      <c r="F894" s="153" t="s">
        <v>1396</v>
      </c>
      <c r="H894" s="152" t="s">
        <v>1</v>
      </c>
      <c r="I894" s="154"/>
      <c r="L894" s="150"/>
      <c r="M894" s="155"/>
      <c r="T894" s="156"/>
      <c r="AT894" s="152" t="s">
        <v>172</v>
      </c>
      <c r="AU894" s="152" t="s">
        <v>96</v>
      </c>
      <c r="AV894" s="12" t="s">
        <v>94</v>
      </c>
      <c r="AW894" s="12" t="s">
        <v>42</v>
      </c>
      <c r="AX894" s="12" t="s">
        <v>87</v>
      </c>
      <c r="AY894" s="152" t="s">
        <v>162</v>
      </c>
    </row>
    <row r="895" spans="2:65" s="13" customFormat="1">
      <c r="B895" s="157"/>
      <c r="D895" s="151" t="s">
        <v>172</v>
      </c>
      <c r="E895" s="158" t="s">
        <v>1</v>
      </c>
      <c r="F895" s="159" t="s">
        <v>1397</v>
      </c>
      <c r="H895" s="160">
        <v>0</v>
      </c>
      <c r="I895" s="161"/>
      <c r="L895" s="157"/>
      <c r="M895" s="162"/>
      <c r="T895" s="163"/>
      <c r="AT895" s="158" t="s">
        <v>172</v>
      </c>
      <c r="AU895" s="158" t="s">
        <v>96</v>
      </c>
      <c r="AV895" s="13" t="s">
        <v>96</v>
      </c>
      <c r="AW895" s="13" t="s">
        <v>42</v>
      </c>
      <c r="AX895" s="13" t="s">
        <v>87</v>
      </c>
      <c r="AY895" s="158" t="s">
        <v>162</v>
      </c>
    </row>
    <row r="896" spans="2:65" s="15" customFormat="1">
      <c r="B896" s="171"/>
      <c r="D896" s="151" t="s">
        <v>172</v>
      </c>
      <c r="E896" s="172" t="s">
        <v>1</v>
      </c>
      <c r="F896" s="173" t="s">
        <v>220</v>
      </c>
      <c r="H896" s="174">
        <v>0</v>
      </c>
      <c r="I896" s="175"/>
      <c r="L896" s="171"/>
      <c r="M896" s="176"/>
      <c r="T896" s="177"/>
      <c r="AT896" s="172" t="s">
        <v>172</v>
      </c>
      <c r="AU896" s="172" t="s">
        <v>96</v>
      </c>
      <c r="AV896" s="15" t="s">
        <v>186</v>
      </c>
      <c r="AW896" s="15" t="s">
        <v>42</v>
      </c>
      <c r="AX896" s="15" t="s">
        <v>87</v>
      </c>
      <c r="AY896" s="172" t="s">
        <v>162</v>
      </c>
    </row>
    <row r="897" spans="2:65" s="14" customFormat="1">
      <c r="B897" s="164"/>
      <c r="D897" s="151" t="s">
        <v>172</v>
      </c>
      <c r="E897" s="165" t="s">
        <v>1</v>
      </c>
      <c r="F897" s="166" t="s">
        <v>178</v>
      </c>
      <c r="H897" s="167">
        <v>257.18900000000002</v>
      </c>
      <c r="I897" s="168"/>
      <c r="L897" s="164"/>
      <c r="M897" s="169"/>
      <c r="T897" s="170"/>
      <c r="AT897" s="165" t="s">
        <v>172</v>
      </c>
      <c r="AU897" s="165" t="s">
        <v>96</v>
      </c>
      <c r="AV897" s="14" t="s">
        <v>170</v>
      </c>
      <c r="AW897" s="14" t="s">
        <v>42</v>
      </c>
      <c r="AX897" s="14" t="s">
        <v>94</v>
      </c>
      <c r="AY897" s="165" t="s">
        <v>162</v>
      </c>
    </row>
    <row r="898" spans="2:65" s="1" customFormat="1" ht="16.5" customHeight="1">
      <c r="B898" s="33"/>
      <c r="C898" s="137" t="s">
        <v>1398</v>
      </c>
      <c r="D898" s="137" t="s">
        <v>165</v>
      </c>
      <c r="E898" s="138" t="s">
        <v>191</v>
      </c>
      <c r="F898" s="139" t="s">
        <v>192</v>
      </c>
      <c r="G898" s="140" t="s">
        <v>189</v>
      </c>
      <c r="H898" s="141">
        <v>771.56700000000001</v>
      </c>
      <c r="I898" s="142"/>
      <c r="J898" s="143">
        <f>ROUND(I898*H898,2)</f>
        <v>0</v>
      </c>
      <c r="K898" s="139" t="s">
        <v>169</v>
      </c>
      <c r="L898" s="33"/>
      <c r="M898" s="144" t="s">
        <v>1</v>
      </c>
      <c r="N898" s="145" t="s">
        <v>52</v>
      </c>
      <c r="P898" s="146">
        <f>O898*H898</f>
        <v>0</v>
      </c>
      <c r="Q898" s="146">
        <v>0</v>
      </c>
      <c r="R898" s="146">
        <f>Q898*H898</f>
        <v>0</v>
      </c>
      <c r="S898" s="146">
        <v>0</v>
      </c>
      <c r="T898" s="147">
        <f>S898*H898</f>
        <v>0</v>
      </c>
      <c r="AR898" s="148" t="s">
        <v>170</v>
      </c>
      <c r="AT898" s="148" t="s">
        <v>165</v>
      </c>
      <c r="AU898" s="148" t="s">
        <v>96</v>
      </c>
      <c r="AY898" s="17" t="s">
        <v>162</v>
      </c>
      <c r="BE898" s="149">
        <f>IF(N898="základní",J898,0)</f>
        <v>0</v>
      </c>
      <c r="BF898" s="149">
        <f>IF(N898="snížená",J898,0)</f>
        <v>0</v>
      </c>
      <c r="BG898" s="149">
        <f>IF(N898="zákl. přenesená",J898,0)</f>
        <v>0</v>
      </c>
      <c r="BH898" s="149">
        <f>IF(N898="sníž. přenesená",J898,0)</f>
        <v>0</v>
      </c>
      <c r="BI898" s="149">
        <f>IF(N898="nulová",J898,0)</f>
        <v>0</v>
      </c>
      <c r="BJ898" s="17" t="s">
        <v>94</v>
      </c>
      <c r="BK898" s="149">
        <f>ROUND(I898*H898,2)</f>
        <v>0</v>
      </c>
      <c r="BL898" s="17" t="s">
        <v>170</v>
      </c>
      <c r="BM898" s="148" t="s">
        <v>193</v>
      </c>
    </row>
    <row r="899" spans="2:65" s="12" customFormat="1">
      <c r="B899" s="150"/>
      <c r="D899" s="151" t="s">
        <v>172</v>
      </c>
      <c r="E899" s="152" t="s">
        <v>1</v>
      </c>
      <c r="F899" s="153" t="s">
        <v>194</v>
      </c>
      <c r="H899" s="152" t="s">
        <v>1</v>
      </c>
      <c r="I899" s="154"/>
      <c r="L899" s="150"/>
      <c r="M899" s="155"/>
      <c r="T899" s="156"/>
      <c r="AT899" s="152" t="s">
        <v>172</v>
      </c>
      <c r="AU899" s="152" t="s">
        <v>96</v>
      </c>
      <c r="AV899" s="12" t="s">
        <v>94</v>
      </c>
      <c r="AW899" s="12" t="s">
        <v>42</v>
      </c>
      <c r="AX899" s="12" t="s">
        <v>87</v>
      </c>
      <c r="AY899" s="152" t="s">
        <v>162</v>
      </c>
    </row>
    <row r="900" spans="2:65" s="13" customFormat="1">
      <c r="B900" s="157"/>
      <c r="D900" s="151" t="s">
        <v>172</v>
      </c>
      <c r="E900" s="158" t="s">
        <v>1</v>
      </c>
      <c r="F900" s="159" t="s">
        <v>1399</v>
      </c>
      <c r="H900" s="160">
        <v>7.4610000000000003</v>
      </c>
      <c r="I900" s="161"/>
      <c r="L900" s="157"/>
      <c r="M900" s="162"/>
      <c r="T900" s="163"/>
      <c r="AT900" s="158" t="s">
        <v>172</v>
      </c>
      <c r="AU900" s="158" t="s">
        <v>96</v>
      </c>
      <c r="AV900" s="13" t="s">
        <v>96</v>
      </c>
      <c r="AW900" s="13" t="s">
        <v>42</v>
      </c>
      <c r="AX900" s="13" t="s">
        <v>87</v>
      </c>
      <c r="AY900" s="158" t="s">
        <v>162</v>
      </c>
    </row>
    <row r="901" spans="2:65" s="13" customFormat="1">
      <c r="B901" s="157"/>
      <c r="D901" s="151" t="s">
        <v>172</v>
      </c>
      <c r="E901" s="158" t="s">
        <v>1</v>
      </c>
      <c r="F901" s="159" t="s">
        <v>1400</v>
      </c>
      <c r="H901" s="160">
        <v>73.070999999999998</v>
      </c>
      <c r="I901" s="161"/>
      <c r="L901" s="157"/>
      <c r="M901" s="162"/>
      <c r="T901" s="163"/>
      <c r="AT901" s="158" t="s">
        <v>172</v>
      </c>
      <c r="AU901" s="158" t="s">
        <v>96</v>
      </c>
      <c r="AV901" s="13" t="s">
        <v>96</v>
      </c>
      <c r="AW901" s="13" t="s">
        <v>42</v>
      </c>
      <c r="AX901" s="13" t="s">
        <v>87</v>
      </c>
      <c r="AY901" s="158" t="s">
        <v>162</v>
      </c>
    </row>
    <row r="902" spans="2:65" s="13" customFormat="1">
      <c r="B902" s="157"/>
      <c r="D902" s="151" t="s">
        <v>172</v>
      </c>
      <c r="E902" s="158" t="s">
        <v>1</v>
      </c>
      <c r="F902" s="159" t="s">
        <v>1401</v>
      </c>
      <c r="H902" s="160">
        <v>691.03499999999997</v>
      </c>
      <c r="I902" s="161"/>
      <c r="L902" s="157"/>
      <c r="M902" s="162"/>
      <c r="T902" s="163"/>
      <c r="AT902" s="158" t="s">
        <v>172</v>
      </c>
      <c r="AU902" s="158" t="s">
        <v>96</v>
      </c>
      <c r="AV902" s="13" t="s">
        <v>96</v>
      </c>
      <c r="AW902" s="13" t="s">
        <v>42</v>
      </c>
      <c r="AX902" s="13" t="s">
        <v>87</v>
      </c>
      <c r="AY902" s="158" t="s">
        <v>162</v>
      </c>
    </row>
    <row r="903" spans="2:65" s="14" customFormat="1">
      <c r="B903" s="164"/>
      <c r="D903" s="151" t="s">
        <v>172</v>
      </c>
      <c r="E903" s="165" t="s">
        <v>1</v>
      </c>
      <c r="F903" s="166" t="s">
        <v>178</v>
      </c>
      <c r="H903" s="167">
        <v>771.56700000000001</v>
      </c>
      <c r="I903" s="168"/>
      <c r="L903" s="164"/>
      <c r="M903" s="169"/>
      <c r="T903" s="170"/>
      <c r="AT903" s="165" t="s">
        <v>172</v>
      </c>
      <c r="AU903" s="165" t="s">
        <v>96</v>
      </c>
      <c r="AV903" s="14" t="s">
        <v>170</v>
      </c>
      <c r="AW903" s="14" t="s">
        <v>42</v>
      </c>
      <c r="AX903" s="14" t="s">
        <v>94</v>
      </c>
      <c r="AY903" s="165" t="s">
        <v>162</v>
      </c>
    </row>
    <row r="904" spans="2:65" s="1" customFormat="1" ht="16.5" customHeight="1">
      <c r="B904" s="33"/>
      <c r="C904" s="137" t="s">
        <v>1402</v>
      </c>
      <c r="D904" s="137" t="s">
        <v>165</v>
      </c>
      <c r="E904" s="138" t="s">
        <v>197</v>
      </c>
      <c r="F904" s="139" t="s">
        <v>198</v>
      </c>
      <c r="G904" s="140" t="s">
        <v>189</v>
      </c>
      <c r="H904" s="141">
        <v>14.794</v>
      </c>
      <c r="I904" s="142"/>
      <c r="J904" s="143">
        <f>ROUND(I904*H904,2)</f>
        <v>0</v>
      </c>
      <c r="K904" s="139" t="s">
        <v>169</v>
      </c>
      <c r="L904" s="33"/>
      <c r="M904" s="144" t="s">
        <v>1</v>
      </c>
      <c r="N904" s="145" t="s">
        <v>52</v>
      </c>
      <c r="P904" s="146">
        <f>O904*H904</f>
        <v>0</v>
      </c>
      <c r="Q904" s="146">
        <v>0</v>
      </c>
      <c r="R904" s="146">
        <f>Q904*H904</f>
        <v>0</v>
      </c>
      <c r="S904" s="146">
        <v>0</v>
      </c>
      <c r="T904" s="147">
        <f>S904*H904</f>
        <v>0</v>
      </c>
      <c r="AR904" s="148" t="s">
        <v>170</v>
      </c>
      <c r="AT904" s="148" t="s">
        <v>165</v>
      </c>
      <c r="AU904" s="148" t="s">
        <v>96</v>
      </c>
      <c r="AY904" s="17" t="s">
        <v>162</v>
      </c>
      <c r="BE904" s="149">
        <f>IF(N904="základní",J904,0)</f>
        <v>0</v>
      </c>
      <c r="BF904" s="149">
        <f>IF(N904="snížená",J904,0)</f>
        <v>0</v>
      </c>
      <c r="BG904" s="149">
        <f>IF(N904="zákl. přenesená",J904,0)</f>
        <v>0</v>
      </c>
      <c r="BH904" s="149">
        <f>IF(N904="sníž. přenesená",J904,0)</f>
        <v>0</v>
      </c>
      <c r="BI904" s="149">
        <f>IF(N904="nulová",J904,0)</f>
        <v>0</v>
      </c>
      <c r="BJ904" s="17" t="s">
        <v>94</v>
      </c>
      <c r="BK904" s="149">
        <f>ROUND(I904*H904,2)</f>
        <v>0</v>
      </c>
      <c r="BL904" s="17" t="s">
        <v>170</v>
      </c>
      <c r="BM904" s="148" t="s">
        <v>199</v>
      </c>
    </row>
    <row r="905" spans="2:65" s="13" customFormat="1">
      <c r="B905" s="157"/>
      <c r="D905" s="151" t="s">
        <v>172</v>
      </c>
      <c r="E905" s="158" t="s">
        <v>1</v>
      </c>
      <c r="F905" s="159" t="s">
        <v>422</v>
      </c>
      <c r="H905" s="160">
        <v>14.664</v>
      </c>
      <c r="I905" s="161"/>
      <c r="L905" s="157"/>
      <c r="M905" s="162"/>
      <c r="T905" s="163"/>
      <c r="AT905" s="158" t="s">
        <v>172</v>
      </c>
      <c r="AU905" s="158" t="s">
        <v>96</v>
      </c>
      <c r="AV905" s="13" t="s">
        <v>96</v>
      </c>
      <c r="AW905" s="13" t="s">
        <v>42</v>
      </c>
      <c r="AX905" s="13" t="s">
        <v>87</v>
      </c>
      <c r="AY905" s="158" t="s">
        <v>162</v>
      </c>
    </row>
    <row r="906" spans="2:65" s="13" customFormat="1">
      <c r="B906" s="157"/>
      <c r="D906" s="151" t="s">
        <v>172</v>
      </c>
      <c r="E906" s="158" t="s">
        <v>1</v>
      </c>
      <c r="F906" s="159" t="s">
        <v>428</v>
      </c>
      <c r="H906" s="160">
        <v>0.13</v>
      </c>
      <c r="I906" s="161"/>
      <c r="L906" s="157"/>
      <c r="M906" s="162"/>
      <c r="T906" s="163"/>
      <c r="AT906" s="158" t="s">
        <v>172</v>
      </c>
      <c r="AU906" s="158" t="s">
        <v>96</v>
      </c>
      <c r="AV906" s="13" t="s">
        <v>96</v>
      </c>
      <c r="AW906" s="13" t="s">
        <v>42</v>
      </c>
      <c r="AX906" s="13" t="s">
        <v>87</v>
      </c>
      <c r="AY906" s="158" t="s">
        <v>162</v>
      </c>
    </row>
    <row r="907" spans="2:65" s="14" customFormat="1">
      <c r="B907" s="164"/>
      <c r="D907" s="151" t="s">
        <v>172</v>
      </c>
      <c r="E907" s="165" t="s">
        <v>1</v>
      </c>
      <c r="F907" s="166" t="s">
        <v>178</v>
      </c>
      <c r="H907" s="167">
        <v>14.794</v>
      </c>
      <c r="I907" s="168"/>
      <c r="L907" s="164"/>
      <c r="M907" s="169"/>
      <c r="T907" s="170"/>
      <c r="AT907" s="165" t="s">
        <v>172</v>
      </c>
      <c r="AU907" s="165" t="s">
        <v>96</v>
      </c>
      <c r="AV907" s="14" t="s">
        <v>170</v>
      </c>
      <c r="AW907" s="14" t="s">
        <v>42</v>
      </c>
      <c r="AX907" s="14" t="s">
        <v>94</v>
      </c>
      <c r="AY907" s="165" t="s">
        <v>162</v>
      </c>
    </row>
    <row r="908" spans="2:65" s="1" customFormat="1" ht="16.5" customHeight="1">
      <c r="B908" s="33"/>
      <c r="C908" s="137" t="s">
        <v>1403</v>
      </c>
      <c r="D908" s="137" t="s">
        <v>165</v>
      </c>
      <c r="E908" s="138" t="s">
        <v>201</v>
      </c>
      <c r="F908" s="139" t="s">
        <v>202</v>
      </c>
      <c r="G908" s="140" t="s">
        <v>189</v>
      </c>
      <c r="H908" s="141">
        <v>44.122</v>
      </c>
      <c r="I908" s="142"/>
      <c r="J908" s="143">
        <f>ROUND(I908*H908,2)</f>
        <v>0</v>
      </c>
      <c r="K908" s="139" t="s">
        <v>169</v>
      </c>
      <c r="L908" s="33"/>
      <c r="M908" s="144" t="s">
        <v>1</v>
      </c>
      <c r="N908" s="145" t="s">
        <v>52</v>
      </c>
      <c r="P908" s="146">
        <f>O908*H908</f>
        <v>0</v>
      </c>
      <c r="Q908" s="146">
        <v>0</v>
      </c>
      <c r="R908" s="146">
        <f>Q908*H908</f>
        <v>0</v>
      </c>
      <c r="S908" s="146">
        <v>0</v>
      </c>
      <c r="T908" s="147">
        <f>S908*H908</f>
        <v>0</v>
      </c>
      <c r="AR908" s="148" t="s">
        <v>170</v>
      </c>
      <c r="AT908" s="148" t="s">
        <v>165</v>
      </c>
      <c r="AU908" s="148" t="s">
        <v>96</v>
      </c>
      <c r="AY908" s="17" t="s">
        <v>162</v>
      </c>
      <c r="BE908" s="149">
        <f>IF(N908="základní",J908,0)</f>
        <v>0</v>
      </c>
      <c r="BF908" s="149">
        <f>IF(N908="snížená",J908,0)</f>
        <v>0</v>
      </c>
      <c r="BG908" s="149">
        <f>IF(N908="zákl. přenesená",J908,0)</f>
        <v>0</v>
      </c>
      <c r="BH908" s="149">
        <f>IF(N908="sníž. přenesená",J908,0)</f>
        <v>0</v>
      </c>
      <c r="BI908" s="149">
        <f>IF(N908="nulová",J908,0)</f>
        <v>0</v>
      </c>
      <c r="BJ908" s="17" t="s">
        <v>94</v>
      </c>
      <c r="BK908" s="149">
        <f>ROUND(I908*H908,2)</f>
        <v>0</v>
      </c>
      <c r="BL908" s="17" t="s">
        <v>170</v>
      </c>
      <c r="BM908" s="148" t="s">
        <v>203</v>
      </c>
    </row>
    <row r="909" spans="2:65" s="12" customFormat="1">
      <c r="B909" s="150"/>
      <c r="D909" s="151" t="s">
        <v>172</v>
      </c>
      <c r="E909" s="152" t="s">
        <v>1</v>
      </c>
      <c r="F909" s="153" t="s">
        <v>1404</v>
      </c>
      <c r="H909" s="152" t="s">
        <v>1</v>
      </c>
      <c r="I909" s="154"/>
      <c r="L909" s="150"/>
      <c r="M909" s="155"/>
      <c r="T909" s="156"/>
      <c r="AT909" s="152" t="s">
        <v>172</v>
      </c>
      <c r="AU909" s="152" t="s">
        <v>96</v>
      </c>
      <c r="AV909" s="12" t="s">
        <v>94</v>
      </c>
      <c r="AW909" s="12" t="s">
        <v>42</v>
      </c>
      <c r="AX909" s="12" t="s">
        <v>87</v>
      </c>
      <c r="AY909" s="152" t="s">
        <v>162</v>
      </c>
    </row>
    <row r="910" spans="2:65" s="13" customFormat="1">
      <c r="B910" s="157"/>
      <c r="D910" s="151" t="s">
        <v>172</v>
      </c>
      <c r="E910" s="158" t="s">
        <v>1</v>
      </c>
      <c r="F910" s="159" t="s">
        <v>1405</v>
      </c>
      <c r="H910" s="160">
        <v>43.991999999999997</v>
      </c>
      <c r="I910" s="161"/>
      <c r="L910" s="157"/>
      <c r="M910" s="162"/>
      <c r="T910" s="163"/>
      <c r="AT910" s="158" t="s">
        <v>172</v>
      </c>
      <c r="AU910" s="158" t="s">
        <v>96</v>
      </c>
      <c r="AV910" s="13" t="s">
        <v>96</v>
      </c>
      <c r="AW910" s="13" t="s">
        <v>42</v>
      </c>
      <c r="AX910" s="13" t="s">
        <v>87</v>
      </c>
      <c r="AY910" s="158" t="s">
        <v>162</v>
      </c>
    </row>
    <row r="911" spans="2:65" s="12" customFormat="1">
      <c r="B911" s="150"/>
      <c r="D911" s="151" t="s">
        <v>172</v>
      </c>
      <c r="E911" s="152" t="s">
        <v>1</v>
      </c>
      <c r="F911" s="153" t="s">
        <v>1406</v>
      </c>
      <c r="H911" s="152" t="s">
        <v>1</v>
      </c>
      <c r="I911" s="154"/>
      <c r="L911" s="150"/>
      <c r="M911" s="155"/>
      <c r="T911" s="156"/>
      <c r="AT911" s="152" t="s">
        <v>172</v>
      </c>
      <c r="AU911" s="152" t="s">
        <v>96</v>
      </c>
      <c r="AV911" s="12" t="s">
        <v>94</v>
      </c>
      <c r="AW911" s="12" t="s">
        <v>42</v>
      </c>
      <c r="AX911" s="12" t="s">
        <v>87</v>
      </c>
      <c r="AY911" s="152" t="s">
        <v>162</v>
      </c>
    </row>
    <row r="912" spans="2:65" s="13" customFormat="1">
      <c r="B912" s="157"/>
      <c r="D912" s="151" t="s">
        <v>172</v>
      </c>
      <c r="E912" s="158" t="s">
        <v>1</v>
      </c>
      <c r="F912" s="159" t="s">
        <v>1407</v>
      </c>
      <c r="H912" s="160">
        <v>0.13</v>
      </c>
      <c r="I912" s="161"/>
      <c r="L912" s="157"/>
      <c r="M912" s="162"/>
      <c r="T912" s="163"/>
      <c r="AT912" s="158" t="s">
        <v>172</v>
      </c>
      <c r="AU912" s="158" t="s">
        <v>96</v>
      </c>
      <c r="AV912" s="13" t="s">
        <v>96</v>
      </c>
      <c r="AW912" s="13" t="s">
        <v>42</v>
      </c>
      <c r="AX912" s="13" t="s">
        <v>87</v>
      </c>
      <c r="AY912" s="158" t="s">
        <v>162</v>
      </c>
    </row>
    <row r="913" spans="2:65" s="14" customFormat="1">
      <c r="B913" s="164"/>
      <c r="D913" s="151" t="s">
        <v>172</v>
      </c>
      <c r="E913" s="165" t="s">
        <v>1</v>
      </c>
      <c r="F913" s="166" t="s">
        <v>178</v>
      </c>
      <c r="H913" s="167">
        <v>44.122</v>
      </c>
      <c r="I913" s="168"/>
      <c r="L913" s="164"/>
      <c r="M913" s="169"/>
      <c r="T913" s="170"/>
      <c r="AT913" s="165" t="s">
        <v>172</v>
      </c>
      <c r="AU913" s="165" t="s">
        <v>96</v>
      </c>
      <c r="AV913" s="14" t="s">
        <v>170</v>
      </c>
      <c r="AW913" s="14" t="s">
        <v>42</v>
      </c>
      <c r="AX913" s="14" t="s">
        <v>94</v>
      </c>
      <c r="AY913" s="165" t="s">
        <v>162</v>
      </c>
    </row>
    <row r="914" spans="2:65" s="1" customFormat="1" ht="16.5" customHeight="1">
      <c r="B914" s="33"/>
      <c r="C914" s="137" t="s">
        <v>1408</v>
      </c>
      <c r="D914" s="137" t="s">
        <v>165</v>
      </c>
      <c r="E914" s="138" t="s">
        <v>1409</v>
      </c>
      <c r="F914" s="139" t="s">
        <v>1410</v>
      </c>
      <c r="G914" s="140" t="s">
        <v>189</v>
      </c>
      <c r="H914" s="141">
        <v>2.016</v>
      </c>
      <c r="I914" s="142"/>
      <c r="J914" s="143">
        <f>ROUND(I914*H914,2)</f>
        <v>0</v>
      </c>
      <c r="K914" s="139" t="s">
        <v>169</v>
      </c>
      <c r="L914" s="33"/>
      <c r="M914" s="144" t="s">
        <v>1</v>
      </c>
      <c r="N914" s="145" t="s">
        <v>52</v>
      </c>
      <c r="P914" s="146">
        <f>O914*H914</f>
        <v>0</v>
      </c>
      <c r="Q914" s="146">
        <v>0</v>
      </c>
      <c r="R914" s="146">
        <f>Q914*H914</f>
        <v>0</v>
      </c>
      <c r="S914" s="146">
        <v>0</v>
      </c>
      <c r="T914" s="147">
        <f>S914*H914</f>
        <v>0</v>
      </c>
      <c r="AR914" s="148" t="s">
        <v>170</v>
      </c>
      <c r="AT914" s="148" t="s">
        <v>165</v>
      </c>
      <c r="AU914" s="148" t="s">
        <v>96</v>
      </c>
      <c r="AY914" s="17" t="s">
        <v>162</v>
      </c>
      <c r="BE914" s="149">
        <f>IF(N914="základní",J914,0)</f>
        <v>0</v>
      </c>
      <c r="BF914" s="149">
        <f>IF(N914="snížená",J914,0)</f>
        <v>0</v>
      </c>
      <c r="BG914" s="149">
        <f>IF(N914="zákl. přenesená",J914,0)</f>
        <v>0</v>
      </c>
      <c r="BH914" s="149">
        <f>IF(N914="sníž. přenesená",J914,0)</f>
        <v>0</v>
      </c>
      <c r="BI914" s="149">
        <f>IF(N914="nulová",J914,0)</f>
        <v>0</v>
      </c>
      <c r="BJ914" s="17" t="s">
        <v>94</v>
      </c>
      <c r="BK914" s="149">
        <f>ROUND(I914*H914,2)</f>
        <v>0</v>
      </c>
      <c r="BL914" s="17" t="s">
        <v>170</v>
      </c>
      <c r="BM914" s="148" t="s">
        <v>1411</v>
      </c>
    </row>
    <row r="915" spans="2:65" s="13" customFormat="1">
      <c r="B915" s="157"/>
      <c r="D915" s="151" t="s">
        <v>172</v>
      </c>
      <c r="E915" s="158" t="s">
        <v>1</v>
      </c>
      <c r="F915" s="159" t="s">
        <v>372</v>
      </c>
      <c r="H915" s="160">
        <v>2.016</v>
      </c>
      <c r="I915" s="161"/>
      <c r="L915" s="157"/>
      <c r="M915" s="162"/>
      <c r="T915" s="163"/>
      <c r="AT915" s="158" t="s">
        <v>172</v>
      </c>
      <c r="AU915" s="158" t="s">
        <v>96</v>
      </c>
      <c r="AV915" s="13" t="s">
        <v>96</v>
      </c>
      <c r="AW915" s="13" t="s">
        <v>42</v>
      </c>
      <c r="AX915" s="13" t="s">
        <v>94</v>
      </c>
      <c r="AY915" s="158" t="s">
        <v>162</v>
      </c>
    </row>
    <row r="916" spans="2:65" s="1" customFormat="1" ht="16.5" customHeight="1">
      <c r="B916" s="33"/>
      <c r="C916" s="137" t="s">
        <v>1412</v>
      </c>
      <c r="D916" s="137" t="s">
        <v>165</v>
      </c>
      <c r="E916" s="138" t="s">
        <v>1413</v>
      </c>
      <c r="F916" s="139" t="s">
        <v>1414</v>
      </c>
      <c r="G916" s="140" t="s">
        <v>189</v>
      </c>
      <c r="H916" s="141">
        <v>4.032</v>
      </c>
      <c r="I916" s="142"/>
      <c r="J916" s="143">
        <f>ROUND(I916*H916,2)</f>
        <v>0</v>
      </c>
      <c r="K916" s="139" t="s">
        <v>169</v>
      </c>
      <c r="L916" s="33"/>
      <c r="M916" s="144" t="s">
        <v>1</v>
      </c>
      <c r="N916" s="145" t="s">
        <v>52</v>
      </c>
      <c r="P916" s="146">
        <f>O916*H916</f>
        <v>0</v>
      </c>
      <c r="Q916" s="146">
        <v>0</v>
      </c>
      <c r="R916" s="146">
        <f>Q916*H916</f>
        <v>0</v>
      </c>
      <c r="S916" s="146">
        <v>0</v>
      </c>
      <c r="T916" s="147">
        <f>S916*H916</f>
        <v>0</v>
      </c>
      <c r="AR916" s="148" t="s">
        <v>170</v>
      </c>
      <c r="AT916" s="148" t="s">
        <v>165</v>
      </c>
      <c r="AU916" s="148" t="s">
        <v>96</v>
      </c>
      <c r="AY916" s="17" t="s">
        <v>162</v>
      </c>
      <c r="BE916" s="149">
        <f>IF(N916="základní",J916,0)</f>
        <v>0</v>
      </c>
      <c r="BF916" s="149">
        <f>IF(N916="snížená",J916,0)</f>
        <v>0</v>
      </c>
      <c r="BG916" s="149">
        <f>IF(N916="zákl. přenesená",J916,0)</f>
        <v>0</v>
      </c>
      <c r="BH916" s="149">
        <f>IF(N916="sníž. přenesená",J916,0)</f>
        <v>0</v>
      </c>
      <c r="BI916" s="149">
        <f>IF(N916="nulová",J916,0)</f>
        <v>0</v>
      </c>
      <c r="BJ916" s="17" t="s">
        <v>94</v>
      </c>
      <c r="BK916" s="149">
        <f>ROUND(I916*H916,2)</f>
        <v>0</v>
      </c>
      <c r="BL916" s="17" t="s">
        <v>170</v>
      </c>
      <c r="BM916" s="148" t="s">
        <v>1415</v>
      </c>
    </row>
    <row r="917" spans="2:65" s="12" customFormat="1">
      <c r="B917" s="150"/>
      <c r="D917" s="151" t="s">
        <v>172</v>
      </c>
      <c r="E917" s="152" t="s">
        <v>1</v>
      </c>
      <c r="F917" s="153" t="s">
        <v>1416</v>
      </c>
      <c r="H917" s="152" t="s">
        <v>1</v>
      </c>
      <c r="I917" s="154"/>
      <c r="L917" s="150"/>
      <c r="M917" s="155"/>
      <c r="T917" s="156"/>
      <c r="AT917" s="152" t="s">
        <v>172</v>
      </c>
      <c r="AU917" s="152" t="s">
        <v>96</v>
      </c>
      <c r="AV917" s="12" t="s">
        <v>94</v>
      </c>
      <c r="AW917" s="12" t="s">
        <v>42</v>
      </c>
      <c r="AX917" s="12" t="s">
        <v>87</v>
      </c>
      <c r="AY917" s="152" t="s">
        <v>162</v>
      </c>
    </row>
    <row r="918" spans="2:65" s="13" customFormat="1">
      <c r="B918" s="157"/>
      <c r="D918" s="151" t="s">
        <v>172</v>
      </c>
      <c r="E918" s="158" t="s">
        <v>1</v>
      </c>
      <c r="F918" s="159" t="s">
        <v>1417</v>
      </c>
      <c r="H918" s="160">
        <v>4.032</v>
      </c>
      <c r="I918" s="161"/>
      <c r="L918" s="157"/>
      <c r="M918" s="162"/>
      <c r="T918" s="163"/>
      <c r="AT918" s="158" t="s">
        <v>172</v>
      </c>
      <c r="AU918" s="158" t="s">
        <v>96</v>
      </c>
      <c r="AV918" s="13" t="s">
        <v>96</v>
      </c>
      <c r="AW918" s="13" t="s">
        <v>42</v>
      </c>
      <c r="AX918" s="13" t="s">
        <v>94</v>
      </c>
      <c r="AY918" s="158" t="s">
        <v>162</v>
      </c>
    </row>
    <row r="919" spans="2:65" s="1" customFormat="1" ht="16.5" customHeight="1">
      <c r="B919" s="33"/>
      <c r="C919" s="137" t="s">
        <v>1418</v>
      </c>
      <c r="D919" s="137" t="s">
        <v>165</v>
      </c>
      <c r="E919" s="138" t="s">
        <v>207</v>
      </c>
      <c r="F919" s="139" t="s">
        <v>208</v>
      </c>
      <c r="G919" s="140" t="s">
        <v>189</v>
      </c>
      <c r="H919" s="141">
        <v>14.794</v>
      </c>
      <c r="I919" s="142"/>
      <c r="J919" s="143">
        <f>ROUND(I919*H919,2)</f>
        <v>0</v>
      </c>
      <c r="K919" s="139" t="s">
        <v>209</v>
      </c>
      <c r="L919" s="33"/>
      <c r="M919" s="144" t="s">
        <v>1</v>
      </c>
      <c r="N919" s="145" t="s">
        <v>52</v>
      </c>
      <c r="P919" s="146">
        <f>O919*H919</f>
        <v>0</v>
      </c>
      <c r="Q919" s="146">
        <v>0</v>
      </c>
      <c r="R919" s="146">
        <f>Q919*H919</f>
        <v>0</v>
      </c>
      <c r="S919" s="146">
        <v>0</v>
      </c>
      <c r="T919" s="147">
        <f>S919*H919</f>
        <v>0</v>
      </c>
      <c r="AR919" s="148" t="s">
        <v>170</v>
      </c>
      <c r="AT919" s="148" t="s">
        <v>165</v>
      </c>
      <c r="AU919" s="148" t="s">
        <v>96</v>
      </c>
      <c r="AY919" s="17" t="s">
        <v>162</v>
      </c>
      <c r="BE919" s="149">
        <f>IF(N919="základní",J919,0)</f>
        <v>0</v>
      </c>
      <c r="BF919" s="149">
        <f>IF(N919="snížená",J919,0)</f>
        <v>0</v>
      </c>
      <c r="BG919" s="149">
        <f>IF(N919="zákl. přenesená",J919,0)</f>
        <v>0</v>
      </c>
      <c r="BH919" s="149">
        <f>IF(N919="sníž. přenesená",J919,0)</f>
        <v>0</v>
      </c>
      <c r="BI919" s="149">
        <f>IF(N919="nulová",J919,0)</f>
        <v>0</v>
      </c>
      <c r="BJ919" s="17" t="s">
        <v>94</v>
      </c>
      <c r="BK919" s="149">
        <f>ROUND(I919*H919,2)</f>
        <v>0</v>
      </c>
      <c r="BL919" s="17" t="s">
        <v>170</v>
      </c>
      <c r="BM919" s="148" t="s">
        <v>1419</v>
      </c>
    </row>
    <row r="920" spans="2:65" s="13" customFormat="1">
      <c r="B920" s="157"/>
      <c r="D920" s="151" t="s">
        <v>172</v>
      </c>
      <c r="E920" s="158" t="s">
        <v>1</v>
      </c>
      <c r="F920" s="159" t="s">
        <v>422</v>
      </c>
      <c r="H920" s="160">
        <v>14.664</v>
      </c>
      <c r="I920" s="161"/>
      <c r="L920" s="157"/>
      <c r="M920" s="162"/>
      <c r="T920" s="163"/>
      <c r="AT920" s="158" t="s">
        <v>172</v>
      </c>
      <c r="AU920" s="158" t="s">
        <v>96</v>
      </c>
      <c r="AV920" s="13" t="s">
        <v>96</v>
      </c>
      <c r="AW920" s="13" t="s">
        <v>42</v>
      </c>
      <c r="AX920" s="13" t="s">
        <v>87</v>
      </c>
      <c r="AY920" s="158" t="s">
        <v>162</v>
      </c>
    </row>
    <row r="921" spans="2:65" s="13" customFormat="1">
      <c r="B921" s="157"/>
      <c r="D921" s="151" t="s">
        <v>172</v>
      </c>
      <c r="E921" s="158" t="s">
        <v>1</v>
      </c>
      <c r="F921" s="159" t="s">
        <v>428</v>
      </c>
      <c r="H921" s="160">
        <v>0.13</v>
      </c>
      <c r="I921" s="161"/>
      <c r="L921" s="157"/>
      <c r="M921" s="162"/>
      <c r="T921" s="163"/>
      <c r="AT921" s="158" t="s">
        <v>172</v>
      </c>
      <c r="AU921" s="158" t="s">
        <v>96</v>
      </c>
      <c r="AV921" s="13" t="s">
        <v>96</v>
      </c>
      <c r="AW921" s="13" t="s">
        <v>42</v>
      </c>
      <c r="AX921" s="13" t="s">
        <v>87</v>
      </c>
      <c r="AY921" s="158" t="s">
        <v>162</v>
      </c>
    </row>
    <row r="922" spans="2:65" s="14" customFormat="1">
      <c r="B922" s="164"/>
      <c r="D922" s="151" t="s">
        <v>172</v>
      </c>
      <c r="E922" s="165" t="s">
        <v>1</v>
      </c>
      <c r="F922" s="166" t="s">
        <v>178</v>
      </c>
      <c r="H922" s="167">
        <v>14.794</v>
      </c>
      <c r="I922" s="168"/>
      <c r="L922" s="164"/>
      <c r="M922" s="169"/>
      <c r="T922" s="170"/>
      <c r="AT922" s="165" t="s">
        <v>172</v>
      </c>
      <c r="AU922" s="165" t="s">
        <v>96</v>
      </c>
      <c r="AV922" s="14" t="s">
        <v>170</v>
      </c>
      <c r="AW922" s="14" t="s">
        <v>42</v>
      </c>
      <c r="AX922" s="14" t="s">
        <v>94</v>
      </c>
      <c r="AY922" s="165" t="s">
        <v>162</v>
      </c>
    </row>
    <row r="923" spans="2:65" s="1" customFormat="1" ht="16.5" customHeight="1">
      <c r="B923" s="33"/>
      <c r="C923" s="137" t="s">
        <v>1420</v>
      </c>
      <c r="D923" s="137" t="s">
        <v>165</v>
      </c>
      <c r="E923" s="138" t="s">
        <v>212</v>
      </c>
      <c r="F923" s="139" t="s">
        <v>213</v>
      </c>
      <c r="G923" s="140" t="s">
        <v>189</v>
      </c>
      <c r="H923" s="141">
        <v>26.844000000000001</v>
      </c>
      <c r="I923" s="142"/>
      <c r="J923" s="143">
        <f>ROUND(I923*H923,2)</f>
        <v>0</v>
      </c>
      <c r="K923" s="139" t="s">
        <v>169</v>
      </c>
      <c r="L923" s="33"/>
      <c r="M923" s="144" t="s">
        <v>1</v>
      </c>
      <c r="N923" s="145" t="s">
        <v>52</v>
      </c>
      <c r="P923" s="146">
        <f>O923*H923</f>
        <v>0</v>
      </c>
      <c r="Q923" s="146">
        <v>0</v>
      </c>
      <c r="R923" s="146">
        <f>Q923*H923</f>
        <v>0</v>
      </c>
      <c r="S923" s="146">
        <v>0</v>
      </c>
      <c r="T923" s="147">
        <f>S923*H923</f>
        <v>0</v>
      </c>
      <c r="AR923" s="148" t="s">
        <v>170</v>
      </c>
      <c r="AT923" s="148" t="s">
        <v>165</v>
      </c>
      <c r="AU923" s="148" t="s">
        <v>96</v>
      </c>
      <c r="AY923" s="17" t="s">
        <v>162</v>
      </c>
      <c r="BE923" s="149">
        <f>IF(N923="základní",J923,0)</f>
        <v>0</v>
      </c>
      <c r="BF923" s="149">
        <f>IF(N923="snížená",J923,0)</f>
        <v>0</v>
      </c>
      <c r="BG923" s="149">
        <f>IF(N923="zákl. přenesená",J923,0)</f>
        <v>0</v>
      </c>
      <c r="BH923" s="149">
        <f>IF(N923="sníž. přenesená",J923,0)</f>
        <v>0</v>
      </c>
      <c r="BI923" s="149">
        <f>IF(N923="nulová",J923,0)</f>
        <v>0</v>
      </c>
      <c r="BJ923" s="17" t="s">
        <v>94</v>
      </c>
      <c r="BK923" s="149">
        <f>ROUND(I923*H923,2)</f>
        <v>0</v>
      </c>
      <c r="BL923" s="17" t="s">
        <v>170</v>
      </c>
      <c r="BM923" s="148" t="s">
        <v>214</v>
      </c>
    </row>
    <row r="924" spans="2:65" s="13" customFormat="1">
      <c r="B924" s="157"/>
      <c r="D924" s="151" t="s">
        <v>172</v>
      </c>
      <c r="E924" s="158" t="s">
        <v>1</v>
      </c>
      <c r="F924" s="159" t="s">
        <v>426</v>
      </c>
      <c r="H924" s="160">
        <v>2.4870000000000001</v>
      </c>
      <c r="I924" s="161"/>
      <c r="L924" s="157"/>
      <c r="M924" s="162"/>
      <c r="T924" s="163"/>
      <c r="AT924" s="158" t="s">
        <v>172</v>
      </c>
      <c r="AU924" s="158" t="s">
        <v>96</v>
      </c>
      <c r="AV924" s="13" t="s">
        <v>96</v>
      </c>
      <c r="AW924" s="13" t="s">
        <v>42</v>
      </c>
      <c r="AX924" s="13" t="s">
        <v>87</v>
      </c>
      <c r="AY924" s="158" t="s">
        <v>162</v>
      </c>
    </row>
    <row r="925" spans="2:65" s="13" customFormat="1">
      <c r="B925" s="157"/>
      <c r="D925" s="151" t="s">
        <v>172</v>
      </c>
      <c r="E925" s="158" t="s">
        <v>1</v>
      </c>
      <c r="F925" s="159" t="s">
        <v>424</v>
      </c>
      <c r="H925" s="160">
        <v>24.356999999999999</v>
      </c>
      <c r="I925" s="161"/>
      <c r="L925" s="157"/>
      <c r="M925" s="162"/>
      <c r="T925" s="163"/>
      <c r="AT925" s="158" t="s">
        <v>172</v>
      </c>
      <c r="AU925" s="158" t="s">
        <v>96</v>
      </c>
      <c r="AV925" s="13" t="s">
        <v>96</v>
      </c>
      <c r="AW925" s="13" t="s">
        <v>42</v>
      </c>
      <c r="AX925" s="13" t="s">
        <v>87</v>
      </c>
      <c r="AY925" s="158" t="s">
        <v>162</v>
      </c>
    </row>
    <row r="926" spans="2:65" s="14" customFormat="1">
      <c r="B926" s="164"/>
      <c r="D926" s="151" t="s">
        <v>172</v>
      </c>
      <c r="E926" s="165" t="s">
        <v>1</v>
      </c>
      <c r="F926" s="166" t="s">
        <v>178</v>
      </c>
      <c r="H926" s="167">
        <v>26.844000000000001</v>
      </c>
      <c r="I926" s="168"/>
      <c r="L926" s="164"/>
      <c r="M926" s="169"/>
      <c r="T926" s="170"/>
      <c r="AT926" s="165" t="s">
        <v>172</v>
      </c>
      <c r="AU926" s="165" t="s">
        <v>96</v>
      </c>
      <c r="AV926" s="14" t="s">
        <v>170</v>
      </c>
      <c r="AW926" s="14" t="s">
        <v>42</v>
      </c>
      <c r="AX926" s="14" t="s">
        <v>94</v>
      </c>
      <c r="AY926" s="165" t="s">
        <v>162</v>
      </c>
    </row>
    <row r="927" spans="2:65" s="1" customFormat="1" ht="16.5" customHeight="1">
      <c r="B927" s="33"/>
      <c r="C927" s="137" t="s">
        <v>1421</v>
      </c>
      <c r="D927" s="137" t="s">
        <v>165</v>
      </c>
      <c r="E927" s="138" t="s">
        <v>1422</v>
      </c>
      <c r="F927" s="139" t="s">
        <v>1423</v>
      </c>
      <c r="G927" s="140" t="s">
        <v>189</v>
      </c>
      <c r="H927" s="141">
        <v>2.016</v>
      </c>
      <c r="I927" s="142"/>
      <c r="J927" s="143">
        <f>ROUND(I927*H927,2)</f>
        <v>0</v>
      </c>
      <c r="K927" s="139" t="s">
        <v>169</v>
      </c>
      <c r="L927" s="33"/>
      <c r="M927" s="144" t="s">
        <v>1</v>
      </c>
      <c r="N927" s="145" t="s">
        <v>52</v>
      </c>
      <c r="P927" s="146">
        <f>O927*H927</f>
        <v>0</v>
      </c>
      <c r="Q927" s="146">
        <v>0</v>
      </c>
      <c r="R927" s="146">
        <f>Q927*H927</f>
        <v>0</v>
      </c>
      <c r="S927" s="146">
        <v>0</v>
      </c>
      <c r="T927" s="147">
        <f>S927*H927</f>
        <v>0</v>
      </c>
      <c r="AR927" s="148" t="s">
        <v>170</v>
      </c>
      <c r="AT927" s="148" t="s">
        <v>165</v>
      </c>
      <c r="AU927" s="148" t="s">
        <v>96</v>
      </c>
      <c r="AY927" s="17" t="s">
        <v>162</v>
      </c>
      <c r="BE927" s="149">
        <f>IF(N927="základní",J927,0)</f>
        <v>0</v>
      </c>
      <c r="BF927" s="149">
        <f>IF(N927="snížená",J927,0)</f>
        <v>0</v>
      </c>
      <c r="BG927" s="149">
        <f>IF(N927="zákl. přenesená",J927,0)</f>
        <v>0</v>
      </c>
      <c r="BH927" s="149">
        <f>IF(N927="sníž. přenesená",J927,0)</f>
        <v>0</v>
      </c>
      <c r="BI927" s="149">
        <f>IF(N927="nulová",J927,0)</f>
        <v>0</v>
      </c>
      <c r="BJ927" s="17" t="s">
        <v>94</v>
      </c>
      <c r="BK927" s="149">
        <f>ROUND(I927*H927,2)</f>
        <v>0</v>
      </c>
      <c r="BL927" s="17" t="s">
        <v>170</v>
      </c>
      <c r="BM927" s="148" t="s">
        <v>1424</v>
      </c>
    </row>
    <row r="928" spans="2:65" s="13" customFormat="1">
      <c r="B928" s="157"/>
      <c r="D928" s="151" t="s">
        <v>172</v>
      </c>
      <c r="E928" s="158" t="s">
        <v>1</v>
      </c>
      <c r="F928" s="159" t="s">
        <v>372</v>
      </c>
      <c r="H928" s="160">
        <v>2.016</v>
      </c>
      <c r="I928" s="161"/>
      <c r="L928" s="157"/>
      <c r="M928" s="162"/>
      <c r="T928" s="163"/>
      <c r="AT928" s="158" t="s">
        <v>172</v>
      </c>
      <c r="AU928" s="158" t="s">
        <v>96</v>
      </c>
      <c r="AV928" s="13" t="s">
        <v>96</v>
      </c>
      <c r="AW928" s="13" t="s">
        <v>42</v>
      </c>
      <c r="AX928" s="13" t="s">
        <v>94</v>
      </c>
      <c r="AY928" s="158" t="s">
        <v>162</v>
      </c>
    </row>
    <row r="929" spans="2:65" s="1" customFormat="1" ht="24.2" customHeight="1">
      <c r="B929" s="33"/>
      <c r="C929" s="137" t="s">
        <v>1425</v>
      </c>
      <c r="D929" s="137" t="s">
        <v>165</v>
      </c>
      <c r="E929" s="138" t="s">
        <v>1426</v>
      </c>
      <c r="F929" s="139" t="s">
        <v>1427</v>
      </c>
      <c r="G929" s="140" t="s">
        <v>189</v>
      </c>
      <c r="H929" s="141">
        <v>2.016</v>
      </c>
      <c r="I929" s="142"/>
      <c r="J929" s="143">
        <f>ROUND(I929*H929,2)</f>
        <v>0</v>
      </c>
      <c r="K929" s="139" t="s">
        <v>209</v>
      </c>
      <c r="L929" s="33"/>
      <c r="M929" s="144" t="s">
        <v>1</v>
      </c>
      <c r="N929" s="145" t="s">
        <v>52</v>
      </c>
      <c r="P929" s="146">
        <f>O929*H929</f>
        <v>0</v>
      </c>
      <c r="Q929" s="146">
        <v>1.9E-2</v>
      </c>
      <c r="R929" s="146">
        <f>Q929*H929</f>
        <v>3.8303999999999998E-2</v>
      </c>
      <c r="S929" s="146">
        <v>0</v>
      </c>
      <c r="T929" s="147">
        <f>S929*H929</f>
        <v>0</v>
      </c>
      <c r="AR929" s="148" t="s">
        <v>170</v>
      </c>
      <c r="AT929" s="148" t="s">
        <v>165</v>
      </c>
      <c r="AU929" s="148" t="s">
        <v>96</v>
      </c>
      <c r="AY929" s="17" t="s">
        <v>162</v>
      </c>
      <c r="BE929" s="149">
        <f>IF(N929="základní",J929,0)</f>
        <v>0</v>
      </c>
      <c r="BF929" s="149">
        <f>IF(N929="snížená",J929,0)</f>
        <v>0</v>
      </c>
      <c r="BG929" s="149">
        <f>IF(N929="zákl. přenesená",J929,0)</f>
        <v>0</v>
      </c>
      <c r="BH929" s="149">
        <f>IF(N929="sníž. přenesená",J929,0)</f>
        <v>0</v>
      </c>
      <c r="BI929" s="149">
        <f>IF(N929="nulová",J929,0)</f>
        <v>0</v>
      </c>
      <c r="BJ929" s="17" t="s">
        <v>94</v>
      </c>
      <c r="BK929" s="149">
        <f>ROUND(I929*H929,2)</f>
        <v>0</v>
      </c>
      <c r="BL929" s="17" t="s">
        <v>170</v>
      </c>
      <c r="BM929" s="148" t="s">
        <v>1428</v>
      </c>
    </row>
    <row r="930" spans="2:65" s="12" customFormat="1">
      <c r="B930" s="150"/>
      <c r="D930" s="151" t="s">
        <v>172</v>
      </c>
      <c r="E930" s="152" t="s">
        <v>1</v>
      </c>
      <c r="F930" s="153" t="s">
        <v>1429</v>
      </c>
      <c r="H930" s="152" t="s">
        <v>1</v>
      </c>
      <c r="I930" s="154"/>
      <c r="L930" s="150"/>
      <c r="M930" s="155"/>
      <c r="T930" s="156"/>
      <c r="AT930" s="152" t="s">
        <v>172</v>
      </c>
      <c r="AU930" s="152" t="s">
        <v>96</v>
      </c>
      <c r="AV930" s="12" t="s">
        <v>94</v>
      </c>
      <c r="AW930" s="12" t="s">
        <v>42</v>
      </c>
      <c r="AX930" s="12" t="s">
        <v>87</v>
      </c>
      <c r="AY930" s="152" t="s">
        <v>162</v>
      </c>
    </row>
    <row r="931" spans="2:65" s="13" customFormat="1">
      <c r="B931" s="157"/>
      <c r="D931" s="151" t="s">
        <v>172</v>
      </c>
      <c r="E931" s="158" t="s">
        <v>1</v>
      </c>
      <c r="F931" s="159" t="s">
        <v>372</v>
      </c>
      <c r="H931" s="160">
        <v>2.016</v>
      </c>
      <c r="I931" s="161"/>
      <c r="L931" s="157"/>
      <c r="M931" s="162"/>
      <c r="T931" s="163"/>
      <c r="AT931" s="158" t="s">
        <v>172</v>
      </c>
      <c r="AU931" s="158" t="s">
        <v>96</v>
      </c>
      <c r="AV931" s="13" t="s">
        <v>96</v>
      </c>
      <c r="AW931" s="13" t="s">
        <v>42</v>
      </c>
      <c r="AX931" s="13" t="s">
        <v>94</v>
      </c>
      <c r="AY931" s="158" t="s">
        <v>162</v>
      </c>
    </row>
    <row r="932" spans="2:65" s="1" customFormat="1" ht="24.2" customHeight="1">
      <c r="B932" s="33"/>
      <c r="C932" s="137" t="s">
        <v>1430</v>
      </c>
      <c r="D932" s="137" t="s">
        <v>165</v>
      </c>
      <c r="E932" s="138" t="s">
        <v>215</v>
      </c>
      <c r="F932" s="139" t="s">
        <v>216</v>
      </c>
      <c r="G932" s="140" t="s">
        <v>189</v>
      </c>
      <c r="H932" s="141">
        <v>39.021000000000001</v>
      </c>
      <c r="I932" s="142"/>
      <c r="J932" s="143">
        <f>ROUND(I932*H932,2)</f>
        <v>0</v>
      </c>
      <c r="K932" s="139" t="s">
        <v>209</v>
      </c>
      <c r="L932" s="33"/>
      <c r="M932" s="144" t="s">
        <v>1</v>
      </c>
      <c r="N932" s="145" t="s">
        <v>52</v>
      </c>
      <c r="P932" s="146">
        <f>O932*H932</f>
        <v>0</v>
      </c>
      <c r="Q932" s="146">
        <v>0</v>
      </c>
      <c r="R932" s="146">
        <f>Q932*H932</f>
        <v>0</v>
      </c>
      <c r="S932" s="146">
        <v>0</v>
      </c>
      <c r="T932" s="147">
        <f>S932*H932</f>
        <v>0</v>
      </c>
      <c r="AR932" s="148" t="s">
        <v>170</v>
      </c>
      <c r="AT932" s="148" t="s">
        <v>165</v>
      </c>
      <c r="AU932" s="148" t="s">
        <v>96</v>
      </c>
      <c r="AY932" s="17" t="s">
        <v>162</v>
      </c>
      <c r="BE932" s="149">
        <f>IF(N932="základní",J932,0)</f>
        <v>0</v>
      </c>
      <c r="BF932" s="149">
        <f>IF(N932="snížená",J932,0)</f>
        <v>0</v>
      </c>
      <c r="BG932" s="149">
        <f>IF(N932="zákl. přenesená",J932,0)</f>
        <v>0</v>
      </c>
      <c r="BH932" s="149">
        <f>IF(N932="sníž. přenesená",J932,0)</f>
        <v>0</v>
      </c>
      <c r="BI932" s="149">
        <f>IF(N932="nulová",J932,0)</f>
        <v>0</v>
      </c>
      <c r="BJ932" s="17" t="s">
        <v>94</v>
      </c>
      <c r="BK932" s="149">
        <f>ROUND(I932*H932,2)</f>
        <v>0</v>
      </c>
      <c r="BL932" s="17" t="s">
        <v>170</v>
      </c>
      <c r="BM932" s="148" t="s">
        <v>217</v>
      </c>
    </row>
    <row r="933" spans="2:65" s="12" customFormat="1">
      <c r="B933" s="150"/>
      <c r="D933" s="151" t="s">
        <v>172</v>
      </c>
      <c r="E933" s="152" t="s">
        <v>1</v>
      </c>
      <c r="F933" s="153" t="s">
        <v>1431</v>
      </c>
      <c r="H933" s="152" t="s">
        <v>1</v>
      </c>
      <c r="I933" s="154"/>
      <c r="L933" s="150"/>
      <c r="M933" s="155"/>
      <c r="T933" s="156"/>
      <c r="AT933" s="152" t="s">
        <v>172</v>
      </c>
      <c r="AU933" s="152" t="s">
        <v>96</v>
      </c>
      <c r="AV933" s="12" t="s">
        <v>94</v>
      </c>
      <c r="AW933" s="12" t="s">
        <v>42</v>
      </c>
      <c r="AX933" s="12" t="s">
        <v>87</v>
      </c>
      <c r="AY933" s="152" t="s">
        <v>162</v>
      </c>
    </row>
    <row r="934" spans="2:65" s="12" customFormat="1">
      <c r="B934" s="150"/>
      <c r="D934" s="151" t="s">
        <v>172</v>
      </c>
      <c r="E934" s="152" t="s">
        <v>1</v>
      </c>
      <c r="F934" s="153" t="s">
        <v>1392</v>
      </c>
      <c r="H934" s="152" t="s">
        <v>1</v>
      </c>
      <c r="I934" s="154"/>
      <c r="L934" s="150"/>
      <c r="M934" s="155"/>
      <c r="T934" s="156"/>
      <c r="AT934" s="152" t="s">
        <v>172</v>
      </c>
      <c r="AU934" s="152" t="s">
        <v>96</v>
      </c>
      <c r="AV934" s="12" t="s">
        <v>94</v>
      </c>
      <c r="AW934" s="12" t="s">
        <v>42</v>
      </c>
      <c r="AX934" s="12" t="s">
        <v>87</v>
      </c>
      <c r="AY934" s="152" t="s">
        <v>162</v>
      </c>
    </row>
    <row r="935" spans="2:65" s="13" customFormat="1">
      <c r="B935" s="157"/>
      <c r="D935" s="151" t="s">
        <v>172</v>
      </c>
      <c r="E935" s="158" t="s">
        <v>1</v>
      </c>
      <c r="F935" s="159" t="s">
        <v>1432</v>
      </c>
      <c r="H935" s="160">
        <v>0.224</v>
      </c>
      <c r="I935" s="161"/>
      <c r="L935" s="157"/>
      <c r="M935" s="162"/>
      <c r="T935" s="163"/>
      <c r="AT935" s="158" t="s">
        <v>172</v>
      </c>
      <c r="AU935" s="158" t="s">
        <v>96</v>
      </c>
      <c r="AV935" s="13" t="s">
        <v>96</v>
      </c>
      <c r="AW935" s="13" t="s">
        <v>42</v>
      </c>
      <c r="AX935" s="13" t="s">
        <v>87</v>
      </c>
      <c r="AY935" s="158" t="s">
        <v>162</v>
      </c>
    </row>
    <row r="936" spans="2:65" s="13" customFormat="1">
      <c r="B936" s="157"/>
      <c r="D936" s="151" t="s">
        <v>172</v>
      </c>
      <c r="E936" s="158" t="s">
        <v>1</v>
      </c>
      <c r="F936" s="159" t="s">
        <v>1433</v>
      </c>
      <c r="H936" s="160">
        <v>11.89</v>
      </c>
      <c r="I936" s="161"/>
      <c r="L936" s="157"/>
      <c r="M936" s="162"/>
      <c r="T936" s="163"/>
      <c r="AT936" s="158" t="s">
        <v>172</v>
      </c>
      <c r="AU936" s="158" t="s">
        <v>96</v>
      </c>
      <c r="AV936" s="13" t="s">
        <v>96</v>
      </c>
      <c r="AW936" s="13" t="s">
        <v>42</v>
      </c>
      <c r="AX936" s="13" t="s">
        <v>87</v>
      </c>
      <c r="AY936" s="158" t="s">
        <v>162</v>
      </c>
    </row>
    <row r="937" spans="2:65" s="13" customFormat="1">
      <c r="B937" s="157"/>
      <c r="D937" s="151" t="s">
        <v>172</v>
      </c>
      <c r="E937" s="158" t="s">
        <v>1</v>
      </c>
      <c r="F937" s="159" t="s">
        <v>1434</v>
      </c>
      <c r="H937" s="160">
        <v>1.181</v>
      </c>
      <c r="I937" s="161"/>
      <c r="L937" s="157"/>
      <c r="M937" s="162"/>
      <c r="T937" s="163"/>
      <c r="AT937" s="158" t="s">
        <v>172</v>
      </c>
      <c r="AU937" s="158" t="s">
        <v>96</v>
      </c>
      <c r="AV937" s="13" t="s">
        <v>96</v>
      </c>
      <c r="AW937" s="13" t="s">
        <v>42</v>
      </c>
      <c r="AX937" s="13" t="s">
        <v>87</v>
      </c>
      <c r="AY937" s="158" t="s">
        <v>162</v>
      </c>
    </row>
    <row r="938" spans="2:65" s="13" customFormat="1">
      <c r="B938" s="157"/>
      <c r="D938" s="151" t="s">
        <v>172</v>
      </c>
      <c r="E938" s="158" t="s">
        <v>1</v>
      </c>
      <c r="F938" s="159" t="s">
        <v>1435</v>
      </c>
      <c r="H938" s="160">
        <v>1.369</v>
      </c>
      <c r="I938" s="161"/>
      <c r="L938" s="157"/>
      <c r="M938" s="162"/>
      <c r="T938" s="163"/>
      <c r="AT938" s="158" t="s">
        <v>172</v>
      </c>
      <c r="AU938" s="158" t="s">
        <v>96</v>
      </c>
      <c r="AV938" s="13" t="s">
        <v>96</v>
      </c>
      <c r="AW938" s="13" t="s">
        <v>42</v>
      </c>
      <c r="AX938" s="13" t="s">
        <v>87</v>
      </c>
      <c r="AY938" s="158" t="s">
        <v>162</v>
      </c>
    </row>
    <row r="939" spans="2:65" s="15" customFormat="1">
      <c r="B939" s="171"/>
      <c r="D939" s="151" t="s">
        <v>172</v>
      </c>
      <c r="E939" s="172" t="s">
        <v>422</v>
      </c>
      <c r="F939" s="173" t="s">
        <v>1436</v>
      </c>
      <c r="H939" s="174">
        <v>14.664</v>
      </c>
      <c r="I939" s="175"/>
      <c r="L939" s="171"/>
      <c r="M939" s="176"/>
      <c r="T939" s="177"/>
      <c r="AT939" s="172" t="s">
        <v>172</v>
      </c>
      <c r="AU939" s="172" t="s">
        <v>96</v>
      </c>
      <c r="AV939" s="15" t="s">
        <v>186</v>
      </c>
      <c r="AW939" s="15" t="s">
        <v>42</v>
      </c>
      <c r="AX939" s="15" t="s">
        <v>87</v>
      </c>
      <c r="AY939" s="172" t="s">
        <v>162</v>
      </c>
    </row>
    <row r="940" spans="2:65" s="12" customFormat="1">
      <c r="B940" s="150"/>
      <c r="D940" s="151" t="s">
        <v>172</v>
      </c>
      <c r="E940" s="152" t="s">
        <v>1</v>
      </c>
      <c r="F940" s="153" t="s">
        <v>218</v>
      </c>
      <c r="H940" s="152" t="s">
        <v>1</v>
      </c>
      <c r="I940" s="154"/>
      <c r="L940" s="150"/>
      <c r="M940" s="155"/>
      <c r="T940" s="156"/>
      <c r="AT940" s="152" t="s">
        <v>172</v>
      </c>
      <c r="AU940" s="152" t="s">
        <v>96</v>
      </c>
      <c r="AV940" s="12" t="s">
        <v>94</v>
      </c>
      <c r="AW940" s="12" t="s">
        <v>42</v>
      </c>
      <c r="AX940" s="12" t="s">
        <v>87</v>
      </c>
      <c r="AY940" s="152" t="s">
        <v>162</v>
      </c>
    </row>
    <row r="941" spans="2:65" s="13" customFormat="1">
      <c r="B941" s="157"/>
      <c r="D941" s="151" t="s">
        <v>172</v>
      </c>
      <c r="E941" s="158" t="s">
        <v>1</v>
      </c>
      <c r="F941" s="159" t="s">
        <v>1437</v>
      </c>
      <c r="H941" s="160">
        <v>24.206</v>
      </c>
      <c r="I941" s="161"/>
      <c r="L941" s="157"/>
      <c r="M941" s="162"/>
      <c r="T941" s="163"/>
      <c r="AT941" s="158" t="s">
        <v>172</v>
      </c>
      <c r="AU941" s="158" t="s">
        <v>96</v>
      </c>
      <c r="AV941" s="13" t="s">
        <v>96</v>
      </c>
      <c r="AW941" s="13" t="s">
        <v>42</v>
      </c>
      <c r="AX941" s="13" t="s">
        <v>87</v>
      </c>
      <c r="AY941" s="158" t="s">
        <v>162</v>
      </c>
    </row>
    <row r="942" spans="2:65" s="13" customFormat="1">
      <c r="B942" s="157"/>
      <c r="D942" s="151" t="s">
        <v>172</v>
      </c>
      <c r="E942" s="158" t="s">
        <v>1</v>
      </c>
      <c r="F942" s="159" t="s">
        <v>1438</v>
      </c>
      <c r="H942" s="160">
        <v>0.151</v>
      </c>
      <c r="I942" s="161"/>
      <c r="L942" s="157"/>
      <c r="M942" s="162"/>
      <c r="T942" s="163"/>
      <c r="AT942" s="158" t="s">
        <v>172</v>
      </c>
      <c r="AU942" s="158" t="s">
        <v>96</v>
      </c>
      <c r="AV942" s="13" t="s">
        <v>96</v>
      </c>
      <c r="AW942" s="13" t="s">
        <v>42</v>
      </c>
      <c r="AX942" s="13" t="s">
        <v>87</v>
      </c>
      <c r="AY942" s="158" t="s">
        <v>162</v>
      </c>
    </row>
    <row r="943" spans="2:65" s="15" customFormat="1">
      <c r="B943" s="171"/>
      <c r="D943" s="151" t="s">
        <v>172</v>
      </c>
      <c r="E943" s="172" t="s">
        <v>424</v>
      </c>
      <c r="F943" s="173" t="s">
        <v>220</v>
      </c>
      <c r="H943" s="174">
        <v>24.356999999999999</v>
      </c>
      <c r="I943" s="175"/>
      <c r="L943" s="171"/>
      <c r="M943" s="176"/>
      <c r="T943" s="177"/>
      <c r="AT943" s="172" t="s">
        <v>172</v>
      </c>
      <c r="AU943" s="172" t="s">
        <v>96</v>
      </c>
      <c r="AV943" s="15" t="s">
        <v>186</v>
      </c>
      <c r="AW943" s="15" t="s">
        <v>42</v>
      </c>
      <c r="AX943" s="15" t="s">
        <v>87</v>
      </c>
      <c r="AY943" s="172" t="s">
        <v>162</v>
      </c>
    </row>
    <row r="944" spans="2:65" s="14" customFormat="1">
      <c r="B944" s="164"/>
      <c r="D944" s="151" t="s">
        <v>172</v>
      </c>
      <c r="E944" s="165" t="s">
        <v>1</v>
      </c>
      <c r="F944" s="166" t="s">
        <v>178</v>
      </c>
      <c r="H944" s="167">
        <v>39.021000000000001</v>
      </c>
      <c r="I944" s="168"/>
      <c r="L944" s="164"/>
      <c r="M944" s="169"/>
      <c r="T944" s="170"/>
      <c r="AT944" s="165" t="s">
        <v>172</v>
      </c>
      <c r="AU944" s="165" t="s">
        <v>96</v>
      </c>
      <c r="AV944" s="14" t="s">
        <v>170</v>
      </c>
      <c r="AW944" s="14" t="s">
        <v>42</v>
      </c>
      <c r="AX944" s="14" t="s">
        <v>94</v>
      </c>
      <c r="AY944" s="165" t="s">
        <v>162</v>
      </c>
    </row>
    <row r="945" spans="2:65" s="1" customFormat="1" ht="24.2" customHeight="1">
      <c r="B945" s="33"/>
      <c r="C945" s="137" t="s">
        <v>1439</v>
      </c>
      <c r="D945" s="137" t="s">
        <v>165</v>
      </c>
      <c r="E945" s="138" t="s">
        <v>1440</v>
      </c>
      <c r="F945" s="139" t="s">
        <v>1441</v>
      </c>
      <c r="G945" s="140" t="s">
        <v>189</v>
      </c>
      <c r="H945" s="141">
        <v>2.4870000000000001</v>
      </c>
      <c r="I945" s="142"/>
      <c r="J945" s="143">
        <f>ROUND(I945*H945,2)</f>
        <v>0</v>
      </c>
      <c r="K945" s="139" t="s">
        <v>209</v>
      </c>
      <c r="L945" s="33"/>
      <c r="M945" s="144" t="s">
        <v>1</v>
      </c>
      <c r="N945" s="145" t="s">
        <v>52</v>
      </c>
      <c r="P945" s="146">
        <f>O945*H945</f>
        <v>0</v>
      </c>
      <c r="Q945" s="146">
        <v>0</v>
      </c>
      <c r="R945" s="146">
        <f>Q945*H945</f>
        <v>0</v>
      </c>
      <c r="S945" s="146">
        <v>0</v>
      </c>
      <c r="T945" s="147">
        <f>S945*H945</f>
        <v>0</v>
      </c>
      <c r="AR945" s="148" t="s">
        <v>170</v>
      </c>
      <c r="AT945" s="148" t="s">
        <v>165</v>
      </c>
      <c r="AU945" s="148" t="s">
        <v>96</v>
      </c>
      <c r="AY945" s="17" t="s">
        <v>162</v>
      </c>
      <c r="BE945" s="149">
        <f>IF(N945="základní",J945,0)</f>
        <v>0</v>
      </c>
      <c r="BF945" s="149">
        <f>IF(N945="snížená",J945,0)</f>
        <v>0</v>
      </c>
      <c r="BG945" s="149">
        <f>IF(N945="zákl. přenesená",J945,0)</f>
        <v>0</v>
      </c>
      <c r="BH945" s="149">
        <f>IF(N945="sníž. přenesená",J945,0)</f>
        <v>0</v>
      </c>
      <c r="BI945" s="149">
        <f>IF(N945="nulová",J945,0)</f>
        <v>0</v>
      </c>
      <c r="BJ945" s="17" t="s">
        <v>94</v>
      </c>
      <c r="BK945" s="149">
        <f>ROUND(I945*H945,2)</f>
        <v>0</v>
      </c>
      <c r="BL945" s="17" t="s">
        <v>170</v>
      </c>
      <c r="BM945" s="148" t="s">
        <v>1442</v>
      </c>
    </row>
    <row r="946" spans="2:65" s="13" customFormat="1">
      <c r="B946" s="157"/>
      <c r="D946" s="151" t="s">
        <v>172</v>
      </c>
      <c r="E946" s="158" t="s">
        <v>1</v>
      </c>
      <c r="F946" s="159" t="s">
        <v>1443</v>
      </c>
      <c r="H946" s="160">
        <v>409.13299999999998</v>
      </c>
      <c r="I946" s="161"/>
      <c r="L946" s="157"/>
      <c r="M946" s="162"/>
      <c r="T946" s="163"/>
      <c r="AT946" s="158" t="s">
        <v>172</v>
      </c>
      <c r="AU946" s="158" t="s">
        <v>96</v>
      </c>
      <c r="AV946" s="13" t="s">
        <v>96</v>
      </c>
      <c r="AW946" s="13" t="s">
        <v>42</v>
      </c>
      <c r="AX946" s="13" t="s">
        <v>87</v>
      </c>
      <c r="AY946" s="158" t="s">
        <v>162</v>
      </c>
    </row>
    <row r="947" spans="2:65" s="15" customFormat="1">
      <c r="B947" s="171"/>
      <c r="D947" s="151" t="s">
        <v>172</v>
      </c>
      <c r="E947" s="172" t="s">
        <v>1</v>
      </c>
      <c r="F947" s="173" t="s">
        <v>220</v>
      </c>
      <c r="H947" s="174">
        <v>409.13299999999998</v>
      </c>
      <c r="I947" s="175"/>
      <c r="L947" s="171"/>
      <c r="M947" s="176"/>
      <c r="T947" s="177"/>
      <c r="AT947" s="172" t="s">
        <v>172</v>
      </c>
      <c r="AU947" s="172" t="s">
        <v>96</v>
      </c>
      <c r="AV947" s="15" t="s">
        <v>186</v>
      </c>
      <c r="AW947" s="15" t="s">
        <v>42</v>
      </c>
      <c r="AX947" s="15" t="s">
        <v>87</v>
      </c>
      <c r="AY947" s="172" t="s">
        <v>162</v>
      </c>
    </row>
    <row r="948" spans="2:65" s="12" customFormat="1">
      <c r="B948" s="150"/>
      <c r="D948" s="151" t="s">
        <v>172</v>
      </c>
      <c r="E948" s="152" t="s">
        <v>1</v>
      </c>
      <c r="F948" s="153" t="s">
        <v>1444</v>
      </c>
      <c r="H948" s="152" t="s">
        <v>1</v>
      </c>
      <c r="I948" s="154"/>
      <c r="L948" s="150"/>
      <c r="M948" s="155"/>
      <c r="T948" s="156"/>
      <c r="AT948" s="152" t="s">
        <v>172</v>
      </c>
      <c r="AU948" s="152" t="s">
        <v>96</v>
      </c>
      <c r="AV948" s="12" t="s">
        <v>94</v>
      </c>
      <c r="AW948" s="12" t="s">
        <v>42</v>
      </c>
      <c r="AX948" s="12" t="s">
        <v>87</v>
      </c>
      <c r="AY948" s="152" t="s">
        <v>162</v>
      </c>
    </row>
    <row r="949" spans="2:65" s="13" customFormat="1">
      <c r="B949" s="157"/>
      <c r="D949" s="151" t="s">
        <v>172</v>
      </c>
      <c r="E949" s="158" t="s">
        <v>1</v>
      </c>
      <c r="F949" s="159" t="s">
        <v>1445</v>
      </c>
      <c r="H949" s="160">
        <v>-4.7240000000000002</v>
      </c>
      <c r="I949" s="161"/>
      <c r="L949" s="157"/>
      <c r="M949" s="162"/>
      <c r="T949" s="163"/>
      <c r="AT949" s="158" t="s">
        <v>172</v>
      </c>
      <c r="AU949" s="158" t="s">
        <v>96</v>
      </c>
      <c r="AV949" s="13" t="s">
        <v>96</v>
      </c>
      <c r="AW949" s="13" t="s">
        <v>42</v>
      </c>
      <c r="AX949" s="13" t="s">
        <v>87</v>
      </c>
      <c r="AY949" s="158" t="s">
        <v>162</v>
      </c>
    </row>
    <row r="950" spans="2:65" s="15" customFormat="1">
      <c r="B950" s="171"/>
      <c r="D950" s="151" t="s">
        <v>172</v>
      </c>
      <c r="E950" s="172" t="s">
        <v>1</v>
      </c>
      <c r="F950" s="173" t="s">
        <v>1446</v>
      </c>
      <c r="H950" s="174">
        <v>-4.7240000000000002</v>
      </c>
      <c r="I950" s="175"/>
      <c r="L950" s="171"/>
      <c r="M950" s="176"/>
      <c r="T950" s="177"/>
      <c r="AT950" s="172" t="s">
        <v>172</v>
      </c>
      <c r="AU950" s="172" t="s">
        <v>96</v>
      </c>
      <c r="AV950" s="15" t="s">
        <v>186</v>
      </c>
      <c r="AW950" s="15" t="s">
        <v>42</v>
      </c>
      <c r="AX950" s="15" t="s">
        <v>87</v>
      </c>
      <c r="AY950" s="172" t="s">
        <v>162</v>
      </c>
    </row>
    <row r="951" spans="2:65" s="12" customFormat="1">
      <c r="B951" s="150"/>
      <c r="D951" s="151" t="s">
        <v>172</v>
      </c>
      <c r="E951" s="152" t="s">
        <v>1</v>
      </c>
      <c r="F951" s="153" t="s">
        <v>1447</v>
      </c>
      <c r="H951" s="152" t="s">
        <v>1</v>
      </c>
      <c r="I951" s="154"/>
      <c r="L951" s="150"/>
      <c r="M951" s="155"/>
      <c r="T951" s="156"/>
      <c r="AT951" s="152" t="s">
        <v>172</v>
      </c>
      <c r="AU951" s="152" t="s">
        <v>96</v>
      </c>
      <c r="AV951" s="12" t="s">
        <v>94</v>
      </c>
      <c r="AW951" s="12" t="s">
        <v>42</v>
      </c>
      <c r="AX951" s="12" t="s">
        <v>87</v>
      </c>
      <c r="AY951" s="152" t="s">
        <v>162</v>
      </c>
    </row>
    <row r="952" spans="2:65" s="13" customFormat="1">
      <c r="B952" s="157"/>
      <c r="D952" s="151" t="s">
        <v>172</v>
      </c>
      <c r="E952" s="158" t="s">
        <v>1</v>
      </c>
      <c r="F952" s="159" t="s">
        <v>1448</v>
      </c>
      <c r="H952" s="160">
        <v>-14.664</v>
      </c>
      <c r="I952" s="161"/>
      <c r="L952" s="157"/>
      <c r="M952" s="162"/>
      <c r="T952" s="163"/>
      <c r="AT952" s="158" t="s">
        <v>172</v>
      </c>
      <c r="AU952" s="158" t="s">
        <v>96</v>
      </c>
      <c r="AV952" s="13" t="s">
        <v>96</v>
      </c>
      <c r="AW952" s="13" t="s">
        <v>42</v>
      </c>
      <c r="AX952" s="13" t="s">
        <v>87</v>
      </c>
      <c r="AY952" s="158" t="s">
        <v>162</v>
      </c>
    </row>
    <row r="953" spans="2:65" s="13" customFormat="1">
      <c r="B953" s="157"/>
      <c r="D953" s="151" t="s">
        <v>172</v>
      </c>
      <c r="E953" s="158" t="s">
        <v>1</v>
      </c>
      <c r="F953" s="159" t="s">
        <v>1449</v>
      </c>
      <c r="H953" s="160">
        <v>-24.356999999999999</v>
      </c>
      <c r="I953" s="161"/>
      <c r="L953" s="157"/>
      <c r="M953" s="162"/>
      <c r="T953" s="163"/>
      <c r="AT953" s="158" t="s">
        <v>172</v>
      </c>
      <c r="AU953" s="158" t="s">
        <v>96</v>
      </c>
      <c r="AV953" s="13" t="s">
        <v>96</v>
      </c>
      <c r="AW953" s="13" t="s">
        <v>42</v>
      </c>
      <c r="AX953" s="13" t="s">
        <v>87</v>
      </c>
      <c r="AY953" s="158" t="s">
        <v>162</v>
      </c>
    </row>
    <row r="954" spans="2:65" s="13" customFormat="1">
      <c r="B954" s="157"/>
      <c r="D954" s="151" t="s">
        <v>172</v>
      </c>
      <c r="E954" s="158" t="s">
        <v>1</v>
      </c>
      <c r="F954" s="159" t="s">
        <v>1450</v>
      </c>
      <c r="H954" s="160">
        <v>-230.345</v>
      </c>
      <c r="I954" s="161"/>
      <c r="L954" s="157"/>
      <c r="M954" s="162"/>
      <c r="T954" s="163"/>
      <c r="AT954" s="158" t="s">
        <v>172</v>
      </c>
      <c r="AU954" s="158" t="s">
        <v>96</v>
      </c>
      <c r="AV954" s="13" t="s">
        <v>96</v>
      </c>
      <c r="AW954" s="13" t="s">
        <v>42</v>
      </c>
      <c r="AX954" s="13" t="s">
        <v>87</v>
      </c>
      <c r="AY954" s="158" t="s">
        <v>162</v>
      </c>
    </row>
    <row r="955" spans="2:65" s="13" customFormat="1">
      <c r="B955" s="157"/>
      <c r="D955" s="151" t="s">
        <v>172</v>
      </c>
      <c r="E955" s="158" t="s">
        <v>1</v>
      </c>
      <c r="F955" s="159" t="s">
        <v>1451</v>
      </c>
      <c r="H955" s="160">
        <v>-2.016</v>
      </c>
      <c r="I955" s="161"/>
      <c r="L955" s="157"/>
      <c r="M955" s="162"/>
      <c r="T955" s="163"/>
      <c r="AT955" s="158" t="s">
        <v>172</v>
      </c>
      <c r="AU955" s="158" t="s">
        <v>96</v>
      </c>
      <c r="AV955" s="13" t="s">
        <v>96</v>
      </c>
      <c r="AW955" s="13" t="s">
        <v>42</v>
      </c>
      <c r="AX955" s="13" t="s">
        <v>87</v>
      </c>
      <c r="AY955" s="158" t="s">
        <v>162</v>
      </c>
    </row>
    <row r="956" spans="2:65" s="13" customFormat="1">
      <c r="B956" s="157"/>
      <c r="D956" s="151" t="s">
        <v>172</v>
      </c>
      <c r="E956" s="158" t="s">
        <v>1</v>
      </c>
      <c r="F956" s="159" t="s">
        <v>1452</v>
      </c>
      <c r="H956" s="160">
        <v>-0.13</v>
      </c>
      <c r="I956" s="161"/>
      <c r="L956" s="157"/>
      <c r="M956" s="162"/>
      <c r="T956" s="163"/>
      <c r="AT956" s="158" t="s">
        <v>172</v>
      </c>
      <c r="AU956" s="158" t="s">
        <v>96</v>
      </c>
      <c r="AV956" s="13" t="s">
        <v>96</v>
      </c>
      <c r="AW956" s="13" t="s">
        <v>42</v>
      </c>
      <c r="AX956" s="13" t="s">
        <v>87</v>
      </c>
      <c r="AY956" s="158" t="s">
        <v>162</v>
      </c>
    </row>
    <row r="957" spans="2:65" s="15" customFormat="1">
      <c r="B957" s="171"/>
      <c r="D957" s="151" t="s">
        <v>172</v>
      </c>
      <c r="E957" s="172" t="s">
        <v>1</v>
      </c>
      <c r="F957" s="173" t="s">
        <v>1453</v>
      </c>
      <c r="H957" s="174">
        <v>-271.512</v>
      </c>
      <c r="I957" s="175"/>
      <c r="L957" s="171"/>
      <c r="M957" s="176"/>
      <c r="T957" s="177"/>
      <c r="AT957" s="172" t="s">
        <v>172</v>
      </c>
      <c r="AU957" s="172" t="s">
        <v>96</v>
      </c>
      <c r="AV957" s="15" t="s">
        <v>186</v>
      </c>
      <c r="AW957" s="15" t="s">
        <v>42</v>
      </c>
      <c r="AX957" s="15" t="s">
        <v>87</v>
      </c>
      <c r="AY957" s="172" t="s">
        <v>162</v>
      </c>
    </row>
    <row r="958" spans="2:65" s="12" customFormat="1">
      <c r="B958" s="150"/>
      <c r="D958" s="151" t="s">
        <v>172</v>
      </c>
      <c r="E958" s="152" t="s">
        <v>1</v>
      </c>
      <c r="F958" s="153" t="s">
        <v>1454</v>
      </c>
      <c r="H958" s="152" t="s">
        <v>1</v>
      </c>
      <c r="I958" s="154"/>
      <c r="L958" s="150"/>
      <c r="M958" s="155"/>
      <c r="T958" s="156"/>
      <c r="AT958" s="152" t="s">
        <v>172</v>
      </c>
      <c r="AU958" s="152" t="s">
        <v>96</v>
      </c>
      <c r="AV958" s="12" t="s">
        <v>94</v>
      </c>
      <c r="AW958" s="12" t="s">
        <v>42</v>
      </c>
      <c r="AX958" s="12" t="s">
        <v>87</v>
      </c>
      <c r="AY958" s="152" t="s">
        <v>162</v>
      </c>
    </row>
    <row r="959" spans="2:65" s="13" customFormat="1">
      <c r="B959" s="157"/>
      <c r="D959" s="151" t="s">
        <v>172</v>
      </c>
      <c r="E959" s="158" t="s">
        <v>1</v>
      </c>
      <c r="F959" s="159" t="s">
        <v>1455</v>
      </c>
      <c r="H959" s="160">
        <v>-130.41</v>
      </c>
      <c r="I959" s="161"/>
      <c r="L959" s="157"/>
      <c r="M959" s="162"/>
      <c r="T959" s="163"/>
      <c r="AT959" s="158" t="s">
        <v>172</v>
      </c>
      <c r="AU959" s="158" t="s">
        <v>96</v>
      </c>
      <c r="AV959" s="13" t="s">
        <v>96</v>
      </c>
      <c r="AW959" s="13" t="s">
        <v>42</v>
      </c>
      <c r="AX959" s="13" t="s">
        <v>87</v>
      </c>
      <c r="AY959" s="158" t="s">
        <v>162</v>
      </c>
    </row>
    <row r="960" spans="2:65" s="15" customFormat="1">
      <c r="B960" s="171"/>
      <c r="D960" s="151" t="s">
        <v>172</v>
      </c>
      <c r="E960" s="172" t="s">
        <v>1</v>
      </c>
      <c r="F960" s="173" t="s">
        <v>220</v>
      </c>
      <c r="H960" s="174">
        <v>-130.41</v>
      </c>
      <c r="I960" s="175"/>
      <c r="L960" s="171"/>
      <c r="M960" s="176"/>
      <c r="T960" s="177"/>
      <c r="AT960" s="172" t="s">
        <v>172</v>
      </c>
      <c r="AU960" s="172" t="s">
        <v>96</v>
      </c>
      <c r="AV960" s="15" t="s">
        <v>186</v>
      </c>
      <c r="AW960" s="15" t="s">
        <v>42</v>
      </c>
      <c r="AX960" s="15" t="s">
        <v>87</v>
      </c>
      <c r="AY960" s="172" t="s">
        <v>162</v>
      </c>
    </row>
    <row r="961" spans="2:65" s="14" customFormat="1">
      <c r="B961" s="164"/>
      <c r="D961" s="151" t="s">
        <v>172</v>
      </c>
      <c r="E961" s="165" t="s">
        <v>426</v>
      </c>
      <c r="F961" s="166" t="s">
        <v>178</v>
      </c>
      <c r="H961" s="167">
        <v>2.4870000000000498</v>
      </c>
      <c r="I961" s="168"/>
      <c r="L961" s="164"/>
      <c r="M961" s="169"/>
      <c r="T961" s="170"/>
      <c r="AT961" s="165" t="s">
        <v>172</v>
      </c>
      <c r="AU961" s="165" t="s">
        <v>96</v>
      </c>
      <c r="AV961" s="14" t="s">
        <v>170</v>
      </c>
      <c r="AW961" s="14" t="s">
        <v>42</v>
      </c>
      <c r="AX961" s="14" t="s">
        <v>94</v>
      </c>
      <c r="AY961" s="165" t="s">
        <v>162</v>
      </c>
    </row>
    <row r="962" spans="2:65" s="1" customFormat="1" ht="24.2" customHeight="1">
      <c r="B962" s="33"/>
      <c r="C962" s="137" t="s">
        <v>1456</v>
      </c>
      <c r="D962" s="137" t="s">
        <v>165</v>
      </c>
      <c r="E962" s="138" t="s">
        <v>1457</v>
      </c>
      <c r="F962" s="139" t="s">
        <v>1458</v>
      </c>
      <c r="G962" s="140" t="s">
        <v>189</v>
      </c>
      <c r="H962" s="141">
        <v>130.41</v>
      </c>
      <c r="I962" s="142"/>
      <c r="J962" s="143">
        <f>ROUND(I962*H962,2)</f>
        <v>0</v>
      </c>
      <c r="K962" s="139" t="s">
        <v>209</v>
      </c>
      <c r="L962" s="33"/>
      <c r="M962" s="144" t="s">
        <v>1</v>
      </c>
      <c r="N962" s="145" t="s">
        <v>52</v>
      </c>
      <c r="P962" s="146">
        <f>O962*H962</f>
        <v>0</v>
      </c>
      <c r="Q962" s="146">
        <v>0</v>
      </c>
      <c r="R962" s="146">
        <f>Q962*H962</f>
        <v>0</v>
      </c>
      <c r="S962" s="146">
        <v>0</v>
      </c>
      <c r="T962" s="147">
        <f>S962*H962</f>
        <v>0</v>
      </c>
      <c r="AR962" s="148" t="s">
        <v>170</v>
      </c>
      <c r="AT962" s="148" t="s">
        <v>165</v>
      </c>
      <c r="AU962" s="148" t="s">
        <v>96</v>
      </c>
      <c r="AY962" s="17" t="s">
        <v>162</v>
      </c>
      <c r="BE962" s="149">
        <f>IF(N962="základní",J962,0)</f>
        <v>0</v>
      </c>
      <c r="BF962" s="149">
        <f>IF(N962="snížená",J962,0)</f>
        <v>0</v>
      </c>
      <c r="BG962" s="149">
        <f>IF(N962="zákl. přenesená",J962,0)</f>
        <v>0</v>
      </c>
      <c r="BH962" s="149">
        <f>IF(N962="sníž. přenesená",J962,0)</f>
        <v>0</v>
      </c>
      <c r="BI962" s="149">
        <f>IF(N962="nulová",J962,0)</f>
        <v>0</v>
      </c>
      <c r="BJ962" s="17" t="s">
        <v>94</v>
      </c>
      <c r="BK962" s="149">
        <f>ROUND(I962*H962,2)</f>
        <v>0</v>
      </c>
      <c r="BL962" s="17" t="s">
        <v>170</v>
      </c>
      <c r="BM962" s="148" t="s">
        <v>1459</v>
      </c>
    </row>
    <row r="963" spans="2:65" s="12" customFormat="1">
      <c r="B963" s="150"/>
      <c r="D963" s="151" t="s">
        <v>172</v>
      </c>
      <c r="E963" s="152" t="s">
        <v>1</v>
      </c>
      <c r="F963" s="153" t="s">
        <v>1460</v>
      </c>
      <c r="H963" s="152" t="s">
        <v>1</v>
      </c>
      <c r="I963" s="154"/>
      <c r="L963" s="150"/>
      <c r="M963" s="155"/>
      <c r="T963" s="156"/>
      <c r="AT963" s="152" t="s">
        <v>172</v>
      </c>
      <c r="AU963" s="152" t="s">
        <v>96</v>
      </c>
      <c r="AV963" s="12" t="s">
        <v>94</v>
      </c>
      <c r="AW963" s="12" t="s">
        <v>42</v>
      </c>
      <c r="AX963" s="12" t="s">
        <v>87</v>
      </c>
      <c r="AY963" s="152" t="s">
        <v>162</v>
      </c>
    </row>
    <row r="964" spans="2:65" s="13" customFormat="1">
      <c r="B964" s="157"/>
      <c r="D964" s="151" t="s">
        <v>172</v>
      </c>
      <c r="E964" s="158" t="s">
        <v>1</v>
      </c>
      <c r="F964" s="159" t="s">
        <v>1461</v>
      </c>
      <c r="H964" s="160">
        <v>130.41</v>
      </c>
      <c r="I964" s="161"/>
      <c r="L964" s="157"/>
      <c r="M964" s="162"/>
      <c r="T964" s="163"/>
      <c r="AT964" s="158" t="s">
        <v>172</v>
      </c>
      <c r="AU964" s="158" t="s">
        <v>96</v>
      </c>
      <c r="AV964" s="13" t="s">
        <v>96</v>
      </c>
      <c r="AW964" s="13" t="s">
        <v>42</v>
      </c>
      <c r="AX964" s="13" t="s">
        <v>87</v>
      </c>
      <c r="AY964" s="158" t="s">
        <v>162</v>
      </c>
    </row>
    <row r="965" spans="2:65" s="14" customFormat="1">
      <c r="B965" s="164"/>
      <c r="D965" s="151" t="s">
        <v>172</v>
      </c>
      <c r="E965" s="165" t="s">
        <v>420</v>
      </c>
      <c r="F965" s="166" t="s">
        <v>178</v>
      </c>
      <c r="H965" s="167">
        <v>130.41</v>
      </c>
      <c r="I965" s="168"/>
      <c r="L965" s="164"/>
      <c r="M965" s="169"/>
      <c r="T965" s="170"/>
      <c r="AT965" s="165" t="s">
        <v>172</v>
      </c>
      <c r="AU965" s="165" t="s">
        <v>96</v>
      </c>
      <c r="AV965" s="14" t="s">
        <v>170</v>
      </c>
      <c r="AW965" s="14" t="s">
        <v>42</v>
      </c>
      <c r="AX965" s="14" t="s">
        <v>94</v>
      </c>
      <c r="AY965" s="165" t="s">
        <v>162</v>
      </c>
    </row>
    <row r="966" spans="2:65" s="1" customFormat="1" ht="24.2" customHeight="1">
      <c r="B966" s="33"/>
      <c r="C966" s="137" t="s">
        <v>1462</v>
      </c>
      <c r="D966" s="137" t="s">
        <v>165</v>
      </c>
      <c r="E966" s="138" t="s">
        <v>1463</v>
      </c>
      <c r="F966" s="139" t="s">
        <v>1464</v>
      </c>
      <c r="G966" s="140" t="s">
        <v>189</v>
      </c>
      <c r="H966" s="141">
        <v>230.345</v>
      </c>
      <c r="I966" s="142"/>
      <c r="J966" s="143">
        <f>ROUND(I966*H966,2)</f>
        <v>0</v>
      </c>
      <c r="K966" s="139" t="s">
        <v>209</v>
      </c>
      <c r="L966" s="33"/>
      <c r="M966" s="144" t="s">
        <v>1</v>
      </c>
      <c r="N966" s="145" t="s">
        <v>52</v>
      </c>
      <c r="P966" s="146">
        <f>O966*H966</f>
        <v>0</v>
      </c>
      <c r="Q966" s="146">
        <v>0</v>
      </c>
      <c r="R966" s="146">
        <f>Q966*H966</f>
        <v>0</v>
      </c>
      <c r="S966" s="146">
        <v>0</v>
      </c>
      <c r="T966" s="147">
        <f>S966*H966</f>
        <v>0</v>
      </c>
      <c r="AR966" s="148" t="s">
        <v>170</v>
      </c>
      <c r="AT966" s="148" t="s">
        <v>165</v>
      </c>
      <c r="AU966" s="148" t="s">
        <v>96</v>
      </c>
      <c r="AY966" s="17" t="s">
        <v>162</v>
      </c>
      <c r="BE966" s="149">
        <f>IF(N966="základní",J966,0)</f>
        <v>0</v>
      </c>
      <c r="BF966" s="149">
        <f>IF(N966="snížená",J966,0)</f>
        <v>0</v>
      </c>
      <c r="BG966" s="149">
        <f>IF(N966="zákl. přenesená",J966,0)</f>
        <v>0</v>
      </c>
      <c r="BH966" s="149">
        <f>IF(N966="sníž. přenesená",J966,0)</f>
        <v>0</v>
      </c>
      <c r="BI966" s="149">
        <f>IF(N966="nulová",J966,0)</f>
        <v>0</v>
      </c>
      <c r="BJ966" s="17" t="s">
        <v>94</v>
      </c>
      <c r="BK966" s="149">
        <f>ROUND(I966*H966,2)</f>
        <v>0</v>
      </c>
      <c r="BL966" s="17" t="s">
        <v>170</v>
      </c>
      <c r="BM966" s="148" t="s">
        <v>1465</v>
      </c>
    </row>
    <row r="967" spans="2:65" s="12" customFormat="1">
      <c r="B967" s="150"/>
      <c r="D967" s="151" t="s">
        <v>172</v>
      </c>
      <c r="E967" s="152" t="s">
        <v>1</v>
      </c>
      <c r="F967" s="153" t="s">
        <v>1466</v>
      </c>
      <c r="H967" s="152" t="s">
        <v>1</v>
      </c>
      <c r="I967" s="154"/>
      <c r="L967" s="150"/>
      <c r="M967" s="155"/>
      <c r="T967" s="156"/>
      <c r="AT967" s="152" t="s">
        <v>172</v>
      </c>
      <c r="AU967" s="152" t="s">
        <v>96</v>
      </c>
      <c r="AV967" s="12" t="s">
        <v>94</v>
      </c>
      <c r="AW967" s="12" t="s">
        <v>42</v>
      </c>
      <c r="AX967" s="12" t="s">
        <v>87</v>
      </c>
      <c r="AY967" s="152" t="s">
        <v>162</v>
      </c>
    </row>
    <row r="968" spans="2:65" s="13" customFormat="1">
      <c r="B968" s="157"/>
      <c r="D968" s="151" t="s">
        <v>172</v>
      </c>
      <c r="E968" s="158" t="s">
        <v>1</v>
      </c>
      <c r="F968" s="159" t="s">
        <v>1467</v>
      </c>
      <c r="H968" s="160">
        <v>39.905000000000001</v>
      </c>
      <c r="I968" s="161"/>
      <c r="L968" s="157"/>
      <c r="M968" s="162"/>
      <c r="T968" s="163"/>
      <c r="AT968" s="158" t="s">
        <v>172</v>
      </c>
      <c r="AU968" s="158" t="s">
        <v>96</v>
      </c>
      <c r="AV968" s="13" t="s">
        <v>96</v>
      </c>
      <c r="AW968" s="13" t="s">
        <v>42</v>
      </c>
      <c r="AX968" s="13" t="s">
        <v>87</v>
      </c>
      <c r="AY968" s="158" t="s">
        <v>162</v>
      </c>
    </row>
    <row r="969" spans="2:65" s="13" customFormat="1">
      <c r="B969" s="157"/>
      <c r="D969" s="151" t="s">
        <v>172</v>
      </c>
      <c r="E969" s="158" t="s">
        <v>1</v>
      </c>
      <c r="F969" s="159" t="s">
        <v>1468</v>
      </c>
      <c r="H969" s="160">
        <v>190.44</v>
      </c>
      <c r="I969" s="161"/>
      <c r="L969" s="157"/>
      <c r="M969" s="162"/>
      <c r="T969" s="163"/>
      <c r="AT969" s="158" t="s">
        <v>172</v>
      </c>
      <c r="AU969" s="158" t="s">
        <v>96</v>
      </c>
      <c r="AV969" s="13" t="s">
        <v>96</v>
      </c>
      <c r="AW969" s="13" t="s">
        <v>42</v>
      </c>
      <c r="AX969" s="13" t="s">
        <v>87</v>
      </c>
      <c r="AY969" s="158" t="s">
        <v>162</v>
      </c>
    </row>
    <row r="970" spans="2:65" s="15" customFormat="1">
      <c r="B970" s="171"/>
      <c r="D970" s="151" t="s">
        <v>172</v>
      </c>
      <c r="E970" s="172" t="s">
        <v>1</v>
      </c>
      <c r="F970" s="173" t="s">
        <v>220</v>
      </c>
      <c r="H970" s="174">
        <v>230.345</v>
      </c>
      <c r="I970" s="175"/>
      <c r="L970" s="171"/>
      <c r="M970" s="176"/>
      <c r="T970" s="177"/>
      <c r="AT970" s="172" t="s">
        <v>172</v>
      </c>
      <c r="AU970" s="172" t="s">
        <v>96</v>
      </c>
      <c r="AV970" s="15" t="s">
        <v>186</v>
      </c>
      <c r="AW970" s="15" t="s">
        <v>42</v>
      </c>
      <c r="AX970" s="15" t="s">
        <v>87</v>
      </c>
      <c r="AY970" s="172" t="s">
        <v>162</v>
      </c>
    </row>
    <row r="971" spans="2:65" s="14" customFormat="1">
      <c r="B971" s="164"/>
      <c r="D971" s="151" t="s">
        <v>172</v>
      </c>
      <c r="E971" s="165" t="s">
        <v>418</v>
      </c>
      <c r="F971" s="166" t="s">
        <v>178</v>
      </c>
      <c r="H971" s="167">
        <v>230.345</v>
      </c>
      <c r="I971" s="168"/>
      <c r="L971" s="164"/>
      <c r="M971" s="169"/>
      <c r="T971" s="170"/>
      <c r="AT971" s="165" t="s">
        <v>172</v>
      </c>
      <c r="AU971" s="165" t="s">
        <v>96</v>
      </c>
      <c r="AV971" s="14" t="s">
        <v>170</v>
      </c>
      <c r="AW971" s="14" t="s">
        <v>42</v>
      </c>
      <c r="AX971" s="14" t="s">
        <v>94</v>
      </c>
      <c r="AY971" s="165" t="s">
        <v>162</v>
      </c>
    </row>
    <row r="972" spans="2:65" s="1" customFormat="1" ht="21.75" customHeight="1">
      <c r="B972" s="33"/>
      <c r="C972" s="137" t="s">
        <v>1469</v>
      </c>
      <c r="D972" s="137" t="s">
        <v>165</v>
      </c>
      <c r="E972" s="138" t="s">
        <v>222</v>
      </c>
      <c r="F972" s="139" t="s">
        <v>223</v>
      </c>
      <c r="G972" s="140" t="s">
        <v>189</v>
      </c>
      <c r="H972" s="141">
        <v>2.016</v>
      </c>
      <c r="I972" s="142"/>
      <c r="J972" s="143">
        <f>ROUND(I972*H972,2)</f>
        <v>0</v>
      </c>
      <c r="K972" s="139" t="s">
        <v>209</v>
      </c>
      <c r="L972" s="33"/>
      <c r="M972" s="144" t="s">
        <v>1</v>
      </c>
      <c r="N972" s="145" t="s">
        <v>52</v>
      </c>
      <c r="P972" s="146">
        <f>O972*H972</f>
        <v>0</v>
      </c>
      <c r="Q972" s="146">
        <v>0</v>
      </c>
      <c r="R972" s="146">
        <f>Q972*H972</f>
        <v>0</v>
      </c>
      <c r="S972" s="146">
        <v>0</v>
      </c>
      <c r="T972" s="147">
        <f>S972*H972</f>
        <v>0</v>
      </c>
      <c r="AR972" s="148" t="s">
        <v>170</v>
      </c>
      <c r="AT972" s="148" t="s">
        <v>165</v>
      </c>
      <c r="AU972" s="148" t="s">
        <v>96</v>
      </c>
      <c r="AY972" s="17" t="s">
        <v>162</v>
      </c>
      <c r="BE972" s="149">
        <f>IF(N972="základní",J972,0)</f>
        <v>0</v>
      </c>
      <c r="BF972" s="149">
        <f>IF(N972="snížená",J972,0)</f>
        <v>0</v>
      </c>
      <c r="BG972" s="149">
        <f>IF(N972="zákl. přenesená",J972,0)</f>
        <v>0</v>
      </c>
      <c r="BH972" s="149">
        <f>IF(N972="sníž. přenesená",J972,0)</f>
        <v>0</v>
      </c>
      <c r="BI972" s="149">
        <f>IF(N972="nulová",J972,0)</f>
        <v>0</v>
      </c>
      <c r="BJ972" s="17" t="s">
        <v>94</v>
      </c>
      <c r="BK972" s="149">
        <f>ROUND(I972*H972,2)</f>
        <v>0</v>
      </c>
      <c r="BL972" s="17" t="s">
        <v>170</v>
      </c>
      <c r="BM972" s="148" t="s">
        <v>224</v>
      </c>
    </row>
    <row r="973" spans="2:65" s="12" customFormat="1">
      <c r="B973" s="150"/>
      <c r="D973" s="151" t="s">
        <v>172</v>
      </c>
      <c r="E973" s="152" t="s">
        <v>1</v>
      </c>
      <c r="F973" s="153" t="s">
        <v>225</v>
      </c>
      <c r="H973" s="152" t="s">
        <v>1</v>
      </c>
      <c r="I973" s="154"/>
      <c r="L973" s="150"/>
      <c r="M973" s="155"/>
      <c r="T973" s="156"/>
      <c r="AT973" s="152" t="s">
        <v>172</v>
      </c>
      <c r="AU973" s="152" t="s">
        <v>96</v>
      </c>
      <c r="AV973" s="12" t="s">
        <v>94</v>
      </c>
      <c r="AW973" s="12" t="s">
        <v>42</v>
      </c>
      <c r="AX973" s="12" t="s">
        <v>87</v>
      </c>
      <c r="AY973" s="152" t="s">
        <v>162</v>
      </c>
    </row>
    <row r="974" spans="2:65" s="12" customFormat="1">
      <c r="B974" s="150"/>
      <c r="D974" s="151" t="s">
        <v>172</v>
      </c>
      <c r="E974" s="152" t="s">
        <v>1</v>
      </c>
      <c r="F974" s="153" t="s">
        <v>1470</v>
      </c>
      <c r="H974" s="152" t="s">
        <v>1</v>
      </c>
      <c r="I974" s="154"/>
      <c r="L974" s="150"/>
      <c r="M974" s="155"/>
      <c r="T974" s="156"/>
      <c r="AT974" s="152" t="s">
        <v>172</v>
      </c>
      <c r="AU974" s="152" t="s">
        <v>96</v>
      </c>
      <c r="AV974" s="12" t="s">
        <v>94</v>
      </c>
      <c r="AW974" s="12" t="s">
        <v>42</v>
      </c>
      <c r="AX974" s="12" t="s">
        <v>87</v>
      </c>
      <c r="AY974" s="152" t="s">
        <v>162</v>
      </c>
    </row>
    <row r="975" spans="2:65" s="12" customFormat="1">
      <c r="B975" s="150"/>
      <c r="D975" s="151" t="s">
        <v>172</v>
      </c>
      <c r="E975" s="152" t="s">
        <v>1</v>
      </c>
      <c r="F975" s="153" t="s">
        <v>1471</v>
      </c>
      <c r="H975" s="152" t="s">
        <v>1</v>
      </c>
      <c r="I975" s="154"/>
      <c r="L975" s="150"/>
      <c r="M975" s="155"/>
      <c r="T975" s="156"/>
      <c r="AT975" s="152" t="s">
        <v>172</v>
      </c>
      <c r="AU975" s="152" t="s">
        <v>96</v>
      </c>
      <c r="AV975" s="12" t="s">
        <v>94</v>
      </c>
      <c r="AW975" s="12" t="s">
        <v>42</v>
      </c>
      <c r="AX975" s="12" t="s">
        <v>87</v>
      </c>
      <c r="AY975" s="152" t="s">
        <v>162</v>
      </c>
    </row>
    <row r="976" spans="2:65" s="13" customFormat="1">
      <c r="B976" s="157"/>
      <c r="D976" s="151" t="s">
        <v>172</v>
      </c>
      <c r="E976" s="158" t="s">
        <v>1</v>
      </c>
      <c r="F976" s="159" t="s">
        <v>1472</v>
      </c>
      <c r="H976" s="160">
        <v>2.016</v>
      </c>
      <c r="I976" s="161"/>
      <c r="L976" s="157"/>
      <c r="M976" s="162"/>
      <c r="T976" s="163"/>
      <c r="AT976" s="158" t="s">
        <v>172</v>
      </c>
      <c r="AU976" s="158" t="s">
        <v>96</v>
      </c>
      <c r="AV976" s="13" t="s">
        <v>96</v>
      </c>
      <c r="AW976" s="13" t="s">
        <v>42</v>
      </c>
      <c r="AX976" s="13" t="s">
        <v>87</v>
      </c>
      <c r="AY976" s="158" t="s">
        <v>162</v>
      </c>
    </row>
    <row r="977" spans="2:65" s="15" customFormat="1">
      <c r="B977" s="171"/>
      <c r="D977" s="151" t="s">
        <v>172</v>
      </c>
      <c r="E977" s="172" t="s">
        <v>372</v>
      </c>
      <c r="F977" s="173" t="s">
        <v>220</v>
      </c>
      <c r="H977" s="174">
        <v>2.016</v>
      </c>
      <c r="I977" s="175"/>
      <c r="L977" s="171"/>
      <c r="M977" s="176"/>
      <c r="T977" s="177"/>
      <c r="AT977" s="172" t="s">
        <v>172</v>
      </c>
      <c r="AU977" s="172" t="s">
        <v>96</v>
      </c>
      <c r="AV977" s="15" t="s">
        <v>186</v>
      </c>
      <c r="AW977" s="15" t="s">
        <v>42</v>
      </c>
      <c r="AX977" s="15" t="s">
        <v>87</v>
      </c>
      <c r="AY977" s="172" t="s">
        <v>162</v>
      </c>
    </row>
    <row r="978" spans="2:65" s="14" customFormat="1">
      <c r="B978" s="164"/>
      <c r="D978" s="151" t="s">
        <v>172</v>
      </c>
      <c r="E978" s="165" t="s">
        <v>1</v>
      </c>
      <c r="F978" s="166" t="s">
        <v>178</v>
      </c>
      <c r="H978" s="167">
        <v>2.016</v>
      </c>
      <c r="I978" s="168"/>
      <c r="L978" s="164"/>
      <c r="M978" s="169"/>
      <c r="T978" s="170"/>
      <c r="AT978" s="165" t="s">
        <v>172</v>
      </c>
      <c r="AU978" s="165" t="s">
        <v>96</v>
      </c>
      <c r="AV978" s="14" t="s">
        <v>170</v>
      </c>
      <c r="AW978" s="14" t="s">
        <v>42</v>
      </c>
      <c r="AX978" s="14" t="s">
        <v>94</v>
      </c>
      <c r="AY978" s="165" t="s">
        <v>162</v>
      </c>
    </row>
    <row r="979" spans="2:65" s="1" customFormat="1" ht="16.5" customHeight="1">
      <c r="B979" s="33"/>
      <c r="C979" s="137" t="s">
        <v>1473</v>
      </c>
      <c r="D979" s="137" t="s">
        <v>165</v>
      </c>
      <c r="E979" s="138" t="s">
        <v>1474</v>
      </c>
      <c r="F979" s="139" t="s">
        <v>1475</v>
      </c>
      <c r="G979" s="140" t="s">
        <v>189</v>
      </c>
      <c r="H979" s="141">
        <v>-0.13</v>
      </c>
      <c r="I979" s="142"/>
      <c r="J979" s="143">
        <f>ROUND(I979*H979,2)</f>
        <v>0</v>
      </c>
      <c r="K979" s="139" t="s">
        <v>209</v>
      </c>
      <c r="L979" s="33"/>
      <c r="M979" s="144" t="s">
        <v>1</v>
      </c>
      <c r="N979" s="145" t="s">
        <v>52</v>
      </c>
      <c r="P979" s="146">
        <f>O979*H979</f>
        <v>0</v>
      </c>
      <c r="Q979" s="146">
        <v>0</v>
      </c>
      <c r="R979" s="146">
        <f>Q979*H979</f>
        <v>0</v>
      </c>
      <c r="S979" s="146">
        <v>0</v>
      </c>
      <c r="T979" s="147">
        <f>S979*H979</f>
        <v>0</v>
      </c>
      <c r="AR979" s="148" t="s">
        <v>170</v>
      </c>
      <c r="AT979" s="148" t="s">
        <v>165</v>
      </c>
      <c r="AU979" s="148" t="s">
        <v>96</v>
      </c>
      <c r="AY979" s="17" t="s">
        <v>162</v>
      </c>
      <c r="BE979" s="149">
        <f>IF(N979="základní",J979,0)</f>
        <v>0</v>
      </c>
      <c r="BF979" s="149">
        <f>IF(N979="snížená",J979,0)</f>
        <v>0</v>
      </c>
      <c r="BG979" s="149">
        <f>IF(N979="zákl. přenesená",J979,0)</f>
        <v>0</v>
      </c>
      <c r="BH979" s="149">
        <f>IF(N979="sníž. přenesená",J979,0)</f>
        <v>0</v>
      </c>
      <c r="BI979" s="149">
        <f>IF(N979="nulová",J979,0)</f>
        <v>0</v>
      </c>
      <c r="BJ979" s="17" t="s">
        <v>94</v>
      </c>
      <c r="BK979" s="149">
        <f>ROUND(I979*H979,2)</f>
        <v>0</v>
      </c>
      <c r="BL979" s="17" t="s">
        <v>170</v>
      </c>
      <c r="BM979" s="148" t="s">
        <v>1476</v>
      </c>
    </row>
    <row r="980" spans="2:65" s="13" customFormat="1">
      <c r="B980" s="157"/>
      <c r="D980" s="151" t="s">
        <v>172</v>
      </c>
      <c r="E980" s="158" t="s">
        <v>1</v>
      </c>
      <c r="F980" s="159" t="s">
        <v>1477</v>
      </c>
      <c r="H980" s="160">
        <v>0.13</v>
      </c>
      <c r="I980" s="161"/>
      <c r="L980" s="157"/>
      <c r="M980" s="162"/>
      <c r="T980" s="163"/>
      <c r="AT980" s="158" t="s">
        <v>172</v>
      </c>
      <c r="AU980" s="158" t="s">
        <v>96</v>
      </c>
      <c r="AV980" s="13" t="s">
        <v>96</v>
      </c>
      <c r="AW980" s="13" t="s">
        <v>42</v>
      </c>
      <c r="AX980" s="13" t="s">
        <v>87</v>
      </c>
      <c r="AY980" s="158" t="s">
        <v>162</v>
      </c>
    </row>
    <row r="981" spans="2:65" s="15" customFormat="1">
      <c r="B981" s="171"/>
      <c r="D981" s="151" t="s">
        <v>172</v>
      </c>
      <c r="E981" s="172" t="s">
        <v>428</v>
      </c>
      <c r="F981" s="173" t="s">
        <v>220</v>
      </c>
      <c r="H981" s="174">
        <v>0.13</v>
      </c>
      <c r="I981" s="175"/>
      <c r="L981" s="171"/>
      <c r="M981" s="176"/>
      <c r="T981" s="177"/>
      <c r="AT981" s="172" t="s">
        <v>172</v>
      </c>
      <c r="AU981" s="172" t="s">
        <v>96</v>
      </c>
      <c r="AV981" s="15" t="s">
        <v>186</v>
      </c>
      <c r="AW981" s="15" t="s">
        <v>42</v>
      </c>
      <c r="AX981" s="15" t="s">
        <v>87</v>
      </c>
      <c r="AY981" s="172" t="s">
        <v>162</v>
      </c>
    </row>
    <row r="982" spans="2:65" s="13" customFormat="1">
      <c r="B982" s="157"/>
      <c r="D982" s="151" t="s">
        <v>172</v>
      </c>
      <c r="E982" s="158" t="s">
        <v>1</v>
      </c>
      <c r="F982" s="159" t="s">
        <v>1478</v>
      </c>
      <c r="H982" s="160">
        <v>-0.13</v>
      </c>
      <c r="I982" s="161"/>
      <c r="L982" s="157"/>
      <c r="M982" s="162"/>
      <c r="T982" s="163"/>
      <c r="AT982" s="158" t="s">
        <v>172</v>
      </c>
      <c r="AU982" s="158" t="s">
        <v>96</v>
      </c>
      <c r="AV982" s="13" t="s">
        <v>96</v>
      </c>
      <c r="AW982" s="13" t="s">
        <v>42</v>
      </c>
      <c r="AX982" s="13" t="s">
        <v>94</v>
      </c>
      <c r="AY982" s="158" t="s">
        <v>162</v>
      </c>
    </row>
    <row r="983" spans="2:65" s="11" customFormat="1" ht="22.9" customHeight="1">
      <c r="B983" s="125"/>
      <c r="D983" s="126" t="s">
        <v>86</v>
      </c>
      <c r="E983" s="135" t="s">
        <v>1479</v>
      </c>
      <c r="F983" s="135" t="s">
        <v>1480</v>
      </c>
      <c r="I983" s="128"/>
      <c r="J983" s="136">
        <f>BK983</f>
        <v>0</v>
      </c>
      <c r="L983" s="125"/>
      <c r="M983" s="130"/>
      <c r="P983" s="131">
        <f>SUM(P984:P1003)</f>
        <v>0</v>
      </c>
      <c r="R983" s="131">
        <f>SUM(R984:R1003)</f>
        <v>0</v>
      </c>
      <c r="T983" s="132">
        <f>SUM(T984:T1003)</f>
        <v>0</v>
      </c>
      <c r="AR983" s="126" t="s">
        <v>94</v>
      </c>
      <c r="AT983" s="133" t="s">
        <v>86</v>
      </c>
      <c r="AU983" s="133" t="s">
        <v>94</v>
      </c>
      <c r="AY983" s="126" t="s">
        <v>162</v>
      </c>
      <c r="BK983" s="134">
        <f>SUM(BK984:BK1003)</f>
        <v>0</v>
      </c>
    </row>
    <row r="984" spans="2:65" s="1" customFormat="1" ht="16.5" customHeight="1">
      <c r="B984" s="33"/>
      <c r="C984" s="137" t="s">
        <v>1481</v>
      </c>
      <c r="D984" s="137" t="s">
        <v>165</v>
      </c>
      <c r="E984" s="138" t="s">
        <v>1482</v>
      </c>
      <c r="F984" s="139" t="s">
        <v>1483</v>
      </c>
      <c r="G984" s="140" t="s">
        <v>189</v>
      </c>
      <c r="H984" s="141">
        <v>253.05500000000001</v>
      </c>
      <c r="I984" s="142"/>
      <c r="J984" s="143">
        <f>ROUND(I984*H984,2)</f>
        <v>0</v>
      </c>
      <c r="K984" s="139" t="s">
        <v>169</v>
      </c>
      <c r="L984" s="33"/>
      <c r="M984" s="144" t="s">
        <v>1</v>
      </c>
      <c r="N984" s="145" t="s">
        <v>52</v>
      </c>
      <c r="P984" s="146">
        <f>O984*H984</f>
        <v>0</v>
      </c>
      <c r="Q984" s="146">
        <v>0</v>
      </c>
      <c r="R984" s="146">
        <f>Q984*H984</f>
        <v>0</v>
      </c>
      <c r="S984" s="146">
        <v>0</v>
      </c>
      <c r="T984" s="147">
        <f>S984*H984</f>
        <v>0</v>
      </c>
      <c r="AR984" s="148" t="s">
        <v>170</v>
      </c>
      <c r="AT984" s="148" t="s">
        <v>165</v>
      </c>
      <c r="AU984" s="148" t="s">
        <v>96</v>
      </c>
      <c r="AY984" s="17" t="s">
        <v>162</v>
      </c>
      <c r="BE984" s="149">
        <f>IF(N984="základní",J984,0)</f>
        <v>0</v>
      </c>
      <c r="BF984" s="149">
        <f>IF(N984="snížená",J984,0)</f>
        <v>0</v>
      </c>
      <c r="BG984" s="149">
        <f>IF(N984="zákl. přenesená",J984,0)</f>
        <v>0</v>
      </c>
      <c r="BH984" s="149">
        <f>IF(N984="sníž. přenesená",J984,0)</f>
        <v>0</v>
      </c>
      <c r="BI984" s="149">
        <f>IF(N984="nulová",J984,0)</f>
        <v>0</v>
      </c>
      <c r="BJ984" s="17" t="s">
        <v>94</v>
      </c>
      <c r="BK984" s="149">
        <f>ROUND(I984*H984,2)</f>
        <v>0</v>
      </c>
      <c r="BL984" s="17" t="s">
        <v>170</v>
      </c>
      <c r="BM984" s="148" t="s">
        <v>1484</v>
      </c>
    </row>
    <row r="985" spans="2:65" s="13" customFormat="1">
      <c r="B985" s="157"/>
      <c r="D985" s="151" t="s">
        <v>172</v>
      </c>
      <c r="E985" s="158" t="s">
        <v>1</v>
      </c>
      <c r="F985" s="159" t="s">
        <v>1485</v>
      </c>
      <c r="H985" s="160">
        <v>154.26900000000001</v>
      </c>
      <c r="I985" s="161"/>
      <c r="L985" s="157"/>
      <c r="M985" s="162"/>
      <c r="T985" s="163"/>
      <c r="AT985" s="158" t="s">
        <v>172</v>
      </c>
      <c r="AU985" s="158" t="s">
        <v>96</v>
      </c>
      <c r="AV985" s="13" t="s">
        <v>96</v>
      </c>
      <c r="AW985" s="13" t="s">
        <v>42</v>
      </c>
      <c r="AX985" s="13" t="s">
        <v>87</v>
      </c>
      <c r="AY985" s="158" t="s">
        <v>162</v>
      </c>
    </row>
    <row r="986" spans="2:65" s="13" customFormat="1">
      <c r="B986" s="157"/>
      <c r="D986" s="151" t="s">
        <v>172</v>
      </c>
      <c r="E986" s="158" t="s">
        <v>1</v>
      </c>
      <c r="F986" s="159" t="s">
        <v>1486</v>
      </c>
      <c r="H986" s="160">
        <v>98.786000000000001</v>
      </c>
      <c r="I986" s="161"/>
      <c r="L986" s="157"/>
      <c r="M986" s="162"/>
      <c r="T986" s="163"/>
      <c r="AT986" s="158" t="s">
        <v>172</v>
      </c>
      <c r="AU986" s="158" t="s">
        <v>96</v>
      </c>
      <c r="AV986" s="13" t="s">
        <v>96</v>
      </c>
      <c r="AW986" s="13" t="s">
        <v>42</v>
      </c>
      <c r="AX986" s="13" t="s">
        <v>87</v>
      </c>
      <c r="AY986" s="158" t="s">
        <v>162</v>
      </c>
    </row>
    <row r="987" spans="2:65" s="14" customFormat="1">
      <c r="B987" s="164"/>
      <c r="D987" s="151" t="s">
        <v>172</v>
      </c>
      <c r="E987" s="165" t="s">
        <v>380</v>
      </c>
      <c r="F987" s="166" t="s">
        <v>178</v>
      </c>
      <c r="H987" s="167">
        <v>253.05500000000001</v>
      </c>
      <c r="I987" s="168"/>
      <c r="L987" s="164"/>
      <c r="M987" s="169"/>
      <c r="T987" s="170"/>
      <c r="AT987" s="165" t="s">
        <v>172</v>
      </c>
      <c r="AU987" s="165" t="s">
        <v>96</v>
      </c>
      <c r="AV987" s="14" t="s">
        <v>170</v>
      </c>
      <c r="AW987" s="14" t="s">
        <v>42</v>
      </c>
      <c r="AX987" s="14" t="s">
        <v>94</v>
      </c>
      <c r="AY987" s="165" t="s">
        <v>162</v>
      </c>
    </row>
    <row r="988" spans="2:65" s="1" customFormat="1" ht="21.75" customHeight="1">
      <c r="B988" s="33"/>
      <c r="C988" s="137" t="s">
        <v>1487</v>
      </c>
      <c r="D988" s="137" t="s">
        <v>165</v>
      </c>
      <c r="E988" s="138" t="s">
        <v>1488</v>
      </c>
      <c r="F988" s="139" t="s">
        <v>1489</v>
      </c>
      <c r="G988" s="140" t="s">
        <v>189</v>
      </c>
      <c r="H988" s="141">
        <v>292.28699999999998</v>
      </c>
      <c r="I988" s="142"/>
      <c r="J988" s="143">
        <f>ROUND(I988*H988,2)</f>
        <v>0</v>
      </c>
      <c r="K988" s="139" t="s">
        <v>169</v>
      </c>
      <c r="L988" s="33"/>
      <c r="M988" s="144" t="s">
        <v>1</v>
      </c>
      <c r="N988" s="145" t="s">
        <v>52</v>
      </c>
      <c r="P988" s="146">
        <f>O988*H988</f>
        <v>0</v>
      </c>
      <c r="Q988" s="146">
        <v>0</v>
      </c>
      <c r="R988" s="146">
        <f>Q988*H988</f>
        <v>0</v>
      </c>
      <c r="S988" s="146">
        <v>0</v>
      </c>
      <c r="T988" s="147">
        <f>S988*H988</f>
        <v>0</v>
      </c>
      <c r="AR988" s="148" t="s">
        <v>170</v>
      </c>
      <c r="AT988" s="148" t="s">
        <v>165</v>
      </c>
      <c r="AU988" s="148" t="s">
        <v>96</v>
      </c>
      <c r="AY988" s="17" t="s">
        <v>162</v>
      </c>
      <c r="BE988" s="149">
        <f>IF(N988="základní",J988,0)</f>
        <v>0</v>
      </c>
      <c r="BF988" s="149">
        <f>IF(N988="snížená",J988,0)</f>
        <v>0</v>
      </c>
      <c r="BG988" s="149">
        <f>IF(N988="zákl. přenesená",J988,0)</f>
        <v>0</v>
      </c>
      <c r="BH988" s="149">
        <f>IF(N988="sníž. přenesená",J988,0)</f>
        <v>0</v>
      </c>
      <c r="BI988" s="149">
        <f>IF(N988="nulová",J988,0)</f>
        <v>0</v>
      </c>
      <c r="BJ988" s="17" t="s">
        <v>94</v>
      </c>
      <c r="BK988" s="149">
        <f>ROUND(I988*H988,2)</f>
        <v>0</v>
      </c>
      <c r="BL988" s="17" t="s">
        <v>170</v>
      </c>
      <c r="BM988" s="148" t="s">
        <v>1490</v>
      </c>
    </row>
    <row r="989" spans="2:65" s="13" customFormat="1">
      <c r="B989" s="157"/>
      <c r="D989" s="151" t="s">
        <v>172</v>
      </c>
      <c r="E989" s="158" t="s">
        <v>1</v>
      </c>
      <c r="F989" s="159" t="s">
        <v>1491</v>
      </c>
      <c r="H989" s="160">
        <v>552.79200000000003</v>
      </c>
      <c r="I989" s="161"/>
      <c r="L989" s="157"/>
      <c r="M989" s="162"/>
      <c r="T989" s="163"/>
      <c r="AT989" s="158" t="s">
        <v>172</v>
      </c>
      <c r="AU989" s="158" t="s">
        <v>96</v>
      </c>
      <c r="AV989" s="13" t="s">
        <v>96</v>
      </c>
      <c r="AW989" s="13" t="s">
        <v>42</v>
      </c>
      <c r="AX989" s="13" t="s">
        <v>87</v>
      </c>
      <c r="AY989" s="158" t="s">
        <v>162</v>
      </c>
    </row>
    <row r="990" spans="2:65" s="13" customFormat="1">
      <c r="B990" s="157"/>
      <c r="D990" s="151" t="s">
        <v>172</v>
      </c>
      <c r="E990" s="158" t="s">
        <v>1</v>
      </c>
      <c r="F990" s="159" t="s">
        <v>1492</v>
      </c>
      <c r="H990" s="160">
        <v>-253.05500000000001</v>
      </c>
      <c r="I990" s="161"/>
      <c r="L990" s="157"/>
      <c r="M990" s="162"/>
      <c r="T990" s="163"/>
      <c r="AT990" s="158" t="s">
        <v>172</v>
      </c>
      <c r="AU990" s="158" t="s">
        <v>96</v>
      </c>
      <c r="AV990" s="13" t="s">
        <v>96</v>
      </c>
      <c r="AW990" s="13" t="s">
        <v>42</v>
      </c>
      <c r="AX990" s="13" t="s">
        <v>87</v>
      </c>
      <c r="AY990" s="158" t="s">
        <v>162</v>
      </c>
    </row>
    <row r="991" spans="2:65" s="13" customFormat="1">
      <c r="B991" s="157"/>
      <c r="D991" s="151" t="s">
        <v>172</v>
      </c>
      <c r="E991" s="158" t="s">
        <v>1</v>
      </c>
      <c r="F991" s="159" t="s">
        <v>1493</v>
      </c>
      <c r="H991" s="160">
        <v>-7.1639999999999997</v>
      </c>
      <c r="I991" s="161"/>
      <c r="L991" s="157"/>
      <c r="M991" s="162"/>
      <c r="T991" s="163"/>
      <c r="AT991" s="158" t="s">
        <v>172</v>
      </c>
      <c r="AU991" s="158" t="s">
        <v>96</v>
      </c>
      <c r="AV991" s="13" t="s">
        <v>96</v>
      </c>
      <c r="AW991" s="13" t="s">
        <v>42</v>
      </c>
      <c r="AX991" s="13" t="s">
        <v>87</v>
      </c>
      <c r="AY991" s="158" t="s">
        <v>162</v>
      </c>
    </row>
    <row r="992" spans="2:65" s="13" customFormat="1">
      <c r="B992" s="157"/>
      <c r="D992" s="151" t="s">
        <v>172</v>
      </c>
      <c r="E992" s="158" t="s">
        <v>1</v>
      </c>
      <c r="F992" s="159" t="s">
        <v>1494</v>
      </c>
      <c r="H992" s="160">
        <v>-0.28399999999999997</v>
      </c>
      <c r="I992" s="161"/>
      <c r="L992" s="157"/>
      <c r="M992" s="162"/>
      <c r="T992" s="163"/>
      <c r="AT992" s="158" t="s">
        <v>172</v>
      </c>
      <c r="AU992" s="158" t="s">
        <v>96</v>
      </c>
      <c r="AV992" s="13" t="s">
        <v>96</v>
      </c>
      <c r="AW992" s="13" t="s">
        <v>42</v>
      </c>
      <c r="AX992" s="13" t="s">
        <v>87</v>
      </c>
      <c r="AY992" s="158" t="s">
        <v>162</v>
      </c>
    </row>
    <row r="993" spans="2:65" s="13" customFormat="1">
      <c r="B993" s="157"/>
      <c r="D993" s="151" t="s">
        <v>172</v>
      </c>
      <c r="E993" s="158" t="s">
        <v>1</v>
      </c>
      <c r="F993" s="159" t="s">
        <v>1495</v>
      </c>
      <c r="H993" s="160">
        <v>-2E-3</v>
      </c>
      <c r="I993" s="161"/>
      <c r="L993" s="157"/>
      <c r="M993" s="162"/>
      <c r="T993" s="163"/>
      <c r="AT993" s="158" t="s">
        <v>172</v>
      </c>
      <c r="AU993" s="158" t="s">
        <v>96</v>
      </c>
      <c r="AV993" s="13" t="s">
        <v>96</v>
      </c>
      <c r="AW993" s="13" t="s">
        <v>42</v>
      </c>
      <c r="AX993" s="13" t="s">
        <v>87</v>
      </c>
      <c r="AY993" s="158" t="s">
        <v>162</v>
      </c>
    </row>
    <row r="994" spans="2:65" s="14" customFormat="1">
      <c r="B994" s="164"/>
      <c r="D994" s="151" t="s">
        <v>172</v>
      </c>
      <c r="E994" s="165" t="s">
        <v>1</v>
      </c>
      <c r="F994" s="166" t="s">
        <v>178</v>
      </c>
      <c r="H994" s="167">
        <v>292.28699999999998</v>
      </c>
      <c r="I994" s="168"/>
      <c r="L994" s="164"/>
      <c r="M994" s="169"/>
      <c r="T994" s="170"/>
      <c r="AT994" s="165" t="s">
        <v>172</v>
      </c>
      <c r="AU994" s="165" t="s">
        <v>96</v>
      </c>
      <c r="AV994" s="14" t="s">
        <v>170</v>
      </c>
      <c r="AW994" s="14" t="s">
        <v>42</v>
      </c>
      <c r="AX994" s="14" t="s">
        <v>94</v>
      </c>
      <c r="AY994" s="165" t="s">
        <v>162</v>
      </c>
    </row>
    <row r="995" spans="2:65" s="1" customFormat="1" ht="16.5" customHeight="1">
      <c r="B995" s="33"/>
      <c r="C995" s="137" t="s">
        <v>1496</v>
      </c>
      <c r="D995" s="137" t="s">
        <v>165</v>
      </c>
      <c r="E995" s="138" t="s">
        <v>1497</v>
      </c>
      <c r="F995" s="139" t="s">
        <v>1498</v>
      </c>
      <c r="G995" s="140" t="s">
        <v>189</v>
      </c>
      <c r="H995" s="141">
        <v>7.1639999999999997</v>
      </c>
      <c r="I995" s="142"/>
      <c r="J995" s="143">
        <f>ROUND(I995*H995,2)</f>
        <v>0</v>
      </c>
      <c r="K995" s="139" t="s">
        <v>169</v>
      </c>
      <c r="L995" s="33"/>
      <c r="M995" s="144" t="s">
        <v>1</v>
      </c>
      <c r="N995" s="145" t="s">
        <v>52</v>
      </c>
      <c r="P995" s="146">
        <f>O995*H995</f>
        <v>0</v>
      </c>
      <c r="Q995" s="146">
        <v>0</v>
      </c>
      <c r="R995" s="146">
        <f>Q995*H995</f>
        <v>0</v>
      </c>
      <c r="S995" s="146">
        <v>0</v>
      </c>
      <c r="T995" s="147">
        <f>S995*H995</f>
        <v>0</v>
      </c>
      <c r="AR995" s="148" t="s">
        <v>170</v>
      </c>
      <c r="AT995" s="148" t="s">
        <v>165</v>
      </c>
      <c r="AU995" s="148" t="s">
        <v>96</v>
      </c>
      <c r="AY995" s="17" t="s">
        <v>162</v>
      </c>
      <c r="BE995" s="149">
        <f>IF(N995="základní",J995,0)</f>
        <v>0</v>
      </c>
      <c r="BF995" s="149">
        <f>IF(N995="snížená",J995,0)</f>
        <v>0</v>
      </c>
      <c r="BG995" s="149">
        <f>IF(N995="zákl. přenesená",J995,0)</f>
        <v>0</v>
      </c>
      <c r="BH995" s="149">
        <f>IF(N995="sníž. přenesená",J995,0)</f>
        <v>0</v>
      </c>
      <c r="BI995" s="149">
        <f>IF(N995="nulová",J995,0)</f>
        <v>0</v>
      </c>
      <c r="BJ995" s="17" t="s">
        <v>94</v>
      </c>
      <c r="BK995" s="149">
        <f>ROUND(I995*H995,2)</f>
        <v>0</v>
      </c>
      <c r="BL995" s="17" t="s">
        <v>170</v>
      </c>
      <c r="BM995" s="148" t="s">
        <v>1499</v>
      </c>
    </row>
    <row r="996" spans="2:65" s="13" customFormat="1">
      <c r="B996" s="157"/>
      <c r="D996" s="151" t="s">
        <v>172</v>
      </c>
      <c r="E996" s="158" t="s">
        <v>1</v>
      </c>
      <c r="F996" s="159" t="s">
        <v>1500</v>
      </c>
      <c r="H996" s="160">
        <v>0.108</v>
      </c>
      <c r="I996" s="161"/>
      <c r="L996" s="157"/>
      <c r="M996" s="162"/>
      <c r="T996" s="163"/>
      <c r="AT996" s="158" t="s">
        <v>172</v>
      </c>
      <c r="AU996" s="158" t="s">
        <v>96</v>
      </c>
      <c r="AV996" s="13" t="s">
        <v>96</v>
      </c>
      <c r="AW996" s="13" t="s">
        <v>42</v>
      </c>
      <c r="AX996" s="13" t="s">
        <v>87</v>
      </c>
      <c r="AY996" s="158" t="s">
        <v>162</v>
      </c>
    </row>
    <row r="997" spans="2:65" s="13" customFormat="1">
      <c r="B997" s="157"/>
      <c r="D997" s="151" t="s">
        <v>172</v>
      </c>
      <c r="E997" s="158" t="s">
        <v>1</v>
      </c>
      <c r="F997" s="159" t="s">
        <v>1501</v>
      </c>
      <c r="H997" s="160">
        <v>7.2359999999999998</v>
      </c>
      <c r="I997" s="161"/>
      <c r="L997" s="157"/>
      <c r="M997" s="162"/>
      <c r="T997" s="163"/>
      <c r="AT997" s="158" t="s">
        <v>172</v>
      </c>
      <c r="AU997" s="158" t="s">
        <v>96</v>
      </c>
      <c r="AV997" s="13" t="s">
        <v>96</v>
      </c>
      <c r="AW997" s="13" t="s">
        <v>42</v>
      </c>
      <c r="AX997" s="13" t="s">
        <v>87</v>
      </c>
      <c r="AY997" s="158" t="s">
        <v>162</v>
      </c>
    </row>
    <row r="998" spans="2:65" s="13" customFormat="1">
      <c r="B998" s="157"/>
      <c r="D998" s="151" t="s">
        <v>172</v>
      </c>
      <c r="E998" s="158" t="s">
        <v>1</v>
      </c>
      <c r="F998" s="159" t="s">
        <v>1502</v>
      </c>
      <c r="H998" s="160">
        <v>-0.18</v>
      </c>
      <c r="I998" s="161"/>
      <c r="L998" s="157"/>
      <c r="M998" s="162"/>
      <c r="T998" s="163"/>
      <c r="AT998" s="158" t="s">
        <v>172</v>
      </c>
      <c r="AU998" s="158" t="s">
        <v>96</v>
      </c>
      <c r="AV998" s="13" t="s">
        <v>96</v>
      </c>
      <c r="AW998" s="13" t="s">
        <v>42</v>
      </c>
      <c r="AX998" s="13" t="s">
        <v>87</v>
      </c>
      <c r="AY998" s="158" t="s">
        <v>162</v>
      </c>
    </row>
    <row r="999" spans="2:65" s="15" customFormat="1">
      <c r="B999" s="171"/>
      <c r="D999" s="151" t="s">
        <v>172</v>
      </c>
      <c r="E999" s="172" t="s">
        <v>384</v>
      </c>
      <c r="F999" s="173" t="s">
        <v>220</v>
      </c>
      <c r="H999" s="174">
        <v>7.1639999999999997</v>
      </c>
      <c r="I999" s="175"/>
      <c r="L999" s="171"/>
      <c r="M999" s="176"/>
      <c r="T999" s="177"/>
      <c r="AT999" s="172" t="s">
        <v>172</v>
      </c>
      <c r="AU999" s="172" t="s">
        <v>96</v>
      </c>
      <c r="AV999" s="15" t="s">
        <v>186</v>
      </c>
      <c r="AW999" s="15" t="s">
        <v>42</v>
      </c>
      <c r="AX999" s="15" t="s">
        <v>94</v>
      </c>
      <c r="AY999" s="172" t="s">
        <v>162</v>
      </c>
    </row>
    <row r="1000" spans="2:65" s="1" customFormat="1" ht="16.5" customHeight="1">
      <c r="B1000" s="33"/>
      <c r="C1000" s="137" t="s">
        <v>1503</v>
      </c>
      <c r="D1000" s="137" t="s">
        <v>165</v>
      </c>
      <c r="E1000" s="138" t="s">
        <v>1504</v>
      </c>
      <c r="F1000" s="139" t="s">
        <v>1505</v>
      </c>
      <c r="G1000" s="140" t="s">
        <v>189</v>
      </c>
      <c r="H1000" s="141">
        <v>0.28399999999999997</v>
      </c>
      <c r="I1000" s="142"/>
      <c r="J1000" s="143">
        <f>ROUND(I1000*H1000,2)</f>
        <v>0</v>
      </c>
      <c r="K1000" s="139" t="s">
        <v>169</v>
      </c>
      <c r="L1000" s="33"/>
      <c r="M1000" s="144" t="s">
        <v>1</v>
      </c>
      <c r="N1000" s="145" t="s">
        <v>52</v>
      </c>
      <c r="P1000" s="146">
        <f>O1000*H1000</f>
        <v>0</v>
      </c>
      <c r="Q1000" s="146">
        <v>0</v>
      </c>
      <c r="R1000" s="146">
        <f>Q1000*H1000</f>
        <v>0</v>
      </c>
      <c r="S1000" s="146">
        <v>0</v>
      </c>
      <c r="T1000" s="147">
        <f>S1000*H1000</f>
        <v>0</v>
      </c>
      <c r="AR1000" s="148" t="s">
        <v>170</v>
      </c>
      <c r="AT1000" s="148" t="s">
        <v>165</v>
      </c>
      <c r="AU1000" s="148" t="s">
        <v>96</v>
      </c>
      <c r="AY1000" s="17" t="s">
        <v>162</v>
      </c>
      <c r="BE1000" s="149">
        <f>IF(N1000="základní",J1000,0)</f>
        <v>0</v>
      </c>
      <c r="BF1000" s="149">
        <f>IF(N1000="snížená",J1000,0)</f>
        <v>0</v>
      </c>
      <c r="BG1000" s="149">
        <f>IF(N1000="zákl. přenesená",J1000,0)</f>
        <v>0</v>
      </c>
      <c r="BH1000" s="149">
        <f>IF(N1000="sníž. přenesená",J1000,0)</f>
        <v>0</v>
      </c>
      <c r="BI1000" s="149">
        <f>IF(N1000="nulová",J1000,0)</f>
        <v>0</v>
      </c>
      <c r="BJ1000" s="17" t="s">
        <v>94</v>
      </c>
      <c r="BK1000" s="149">
        <f>ROUND(I1000*H1000,2)</f>
        <v>0</v>
      </c>
      <c r="BL1000" s="17" t="s">
        <v>170</v>
      </c>
      <c r="BM1000" s="148" t="s">
        <v>1506</v>
      </c>
    </row>
    <row r="1001" spans="2:65" s="13" customFormat="1">
      <c r="B1001" s="157"/>
      <c r="D1001" s="151" t="s">
        <v>172</v>
      </c>
      <c r="E1001" s="158" t="s">
        <v>1</v>
      </c>
      <c r="F1001" s="159" t="s">
        <v>1507</v>
      </c>
      <c r="H1001" s="160">
        <v>0.104</v>
      </c>
      <c r="I1001" s="161"/>
      <c r="L1001" s="157"/>
      <c r="M1001" s="162"/>
      <c r="T1001" s="163"/>
      <c r="AT1001" s="158" t="s">
        <v>172</v>
      </c>
      <c r="AU1001" s="158" t="s">
        <v>96</v>
      </c>
      <c r="AV1001" s="13" t="s">
        <v>96</v>
      </c>
      <c r="AW1001" s="13" t="s">
        <v>42</v>
      </c>
      <c r="AX1001" s="13" t="s">
        <v>87</v>
      </c>
      <c r="AY1001" s="158" t="s">
        <v>162</v>
      </c>
    </row>
    <row r="1002" spans="2:65" s="13" customFormat="1">
      <c r="B1002" s="157"/>
      <c r="D1002" s="151" t="s">
        <v>172</v>
      </c>
      <c r="E1002" s="158" t="s">
        <v>1</v>
      </c>
      <c r="F1002" s="159" t="s">
        <v>1508</v>
      </c>
      <c r="H1002" s="160">
        <v>0.18</v>
      </c>
      <c r="I1002" s="161"/>
      <c r="L1002" s="157"/>
      <c r="M1002" s="162"/>
      <c r="T1002" s="163"/>
      <c r="AT1002" s="158" t="s">
        <v>172</v>
      </c>
      <c r="AU1002" s="158" t="s">
        <v>96</v>
      </c>
      <c r="AV1002" s="13" t="s">
        <v>96</v>
      </c>
      <c r="AW1002" s="13" t="s">
        <v>42</v>
      </c>
      <c r="AX1002" s="13" t="s">
        <v>87</v>
      </c>
      <c r="AY1002" s="158" t="s">
        <v>162</v>
      </c>
    </row>
    <row r="1003" spans="2:65" s="14" customFormat="1">
      <c r="B1003" s="164"/>
      <c r="D1003" s="151" t="s">
        <v>172</v>
      </c>
      <c r="E1003" s="165" t="s">
        <v>382</v>
      </c>
      <c r="F1003" s="166" t="s">
        <v>178</v>
      </c>
      <c r="H1003" s="167">
        <v>0.28399999999999997</v>
      </c>
      <c r="I1003" s="168"/>
      <c r="L1003" s="164"/>
      <c r="M1003" s="169"/>
      <c r="T1003" s="170"/>
      <c r="AT1003" s="165" t="s">
        <v>172</v>
      </c>
      <c r="AU1003" s="165" t="s">
        <v>96</v>
      </c>
      <c r="AV1003" s="14" t="s">
        <v>170</v>
      </c>
      <c r="AW1003" s="14" t="s">
        <v>42</v>
      </c>
      <c r="AX1003" s="14" t="s">
        <v>94</v>
      </c>
      <c r="AY1003" s="165" t="s">
        <v>162</v>
      </c>
    </row>
    <row r="1004" spans="2:65" s="11" customFormat="1" ht="25.9" customHeight="1">
      <c r="B1004" s="125"/>
      <c r="D1004" s="126" t="s">
        <v>86</v>
      </c>
      <c r="E1004" s="127" t="s">
        <v>1509</v>
      </c>
      <c r="F1004" s="127" t="s">
        <v>1510</v>
      </c>
      <c r="I1004" s="128"/>
      <c r="J1004" s="129">
        <f>BK1004</f>
        <v>0</v>
      </c>
      <c r="L1004" s="125"/>
      <c r="M1004" s="130"/>
      <c r="P1004" s="131">
        <f>P1005</f>
        <v>0</v>
      </c>
      <c r="R1004" s="131">
        <f>R1005</f>
        <v>1.2960000000000001E-2</v>
      </c>
      <c r="T1004" s="132">
        <f>T1005</f>
        <v>0</v>
      </c>
      <c r="AR1004" s="126" t="s">
        <v>96</v>
      </c>
      <c r="AT1004" s="133" t="s">
        <v>86</v>
      </c>
      <c r="AU1004" s="133" t="s">
        <v>87</v>
      </c>
      <c r="AY1004" s="126" t="s">
        <v>162</v>
      </c>
      <c r="BK1004" s="134">
        <f>BK1005</f>
        <v>0</v>
      </c>
    </row>
    <row r="1005" spans="2:65" s="11" customFormat="1" ht="22.9" customHeight="1">
      <c r="B1005" s="125"/>
      <c r="D1005" s="126" t="s">
        <v>86</v>
      </c>
      <c r="E1005" s="135" t="s">
        <v>1511</v>
      </c>
      <c r="F1005" s="135" t="s">
        <v>1512</v>
      </c>
      <c r="I1005" s="128"/>
      <c r="J1005" s="136">
        <f>BK1005</f>
        <v>0</v>
      </c>
      <c r="L1005" s="125"/>
      <c r="M1005" s="130"/>
      <c r="P1005" s="131">
        <f>SUM(P1006:P1012)</f>
        <v>0</v>
      </c>
      <c r="R1005" s="131">
        <f>SUM(R1006:R1012)</f>
        <v>1.2960000000000001E-2</v>
      </c>
      <c r="T1005" s="132">
        <f>SUM(T1006:T1012)</f>
        <v>0</v>
      </c>
      <c r="AR1005" s="126" t="s">
        <v>96</v>
      </c>
      <c r="AT1005" s="133" t="s">
        <v>86</v>
      </c>
      <c r="AU1005" s="133" t="s">
        <v>94</v>
      </c>
      <c r="AY1005" s="126" t="s">
        <v>162</v>
      </c>
      <c r="BK1005" s="134">
        <f>SUM(BK1006:BK1012)</f>
        <v>0</v>
      </c>
    </row>
    <row r="1006" spans="2:65" s="1" customFormat="1" ht="16.5" customHeight="1">
      <c r="B1006" s="33"/>
      <c r="C1006" s="137" t="s">
        <v>1513</v>
      </c>
      <c r="D1006" s="137" t="s">
        <v>165</v>
      </c>
      <c r="E1006" s="138" t="s">
        <v>1514</v>
      </c>
      <c r="F1006" s="139" t="s">
        <v>1515</v>
      </c>
      <c r="G1006" s="140" t="s">
        <v>457</v>
      </c>
      <c r="H1006" s="141">
        <v>18</v>
      </c>
      <c r="I1006" s="142"/>
      <c r="J1006" s="143">
        <f>ROUND(I1006*H1006,2)</f>
        <v>0</v>
      </c>
      <c r="K1006" s="139" t="s">
        <v>169</v>
      </c>
      <c r="L1006" s="33"/>
      <c r="M1006" s="144" t="s">
        <v>1</v>
      </c>
      <c r="N1006" s="145" t="s">
        <v>52</v>
      </c>
      <c r="P1006" s="146">
        <f>O1006*H1006</f>
        <v>0</v>
      </c>
      <c r="Q1006" s="146">
        <v>4.0000000000000002E-4</v>
      </c>
      <c r="R1006" s="146">
        <f>Q1006*H1006</f>
        <v>7.2000000000000007E-3</v>
      </c>
      <c r="S1006" s="146">
        <v>0</v>
      </c>
      <c r="T1006" s="147">
        <f>S1006*H1006</f>
        <v>0</v>
      </c>
      <c r="AR1006" s="148" t="s">
        <v>576</v>
      </c>
      <c r="AT1006" s="148" t="s">
        <v>165</v>
      </c>
      <c r="AU1006" s="148" t="s">
        <v>96</v>
      </c>
      <c r="AY1006" s="17" t="s">
        <v>162</v>
      </c>
      <c r="BE1006" s="149">
        <f>IF(N1006="základní",J1006,0)</f>
        <v>0</v>
      </c>
      <c r="BF1006" s="149">
        <f>IF(N1006="snížená",J1006,0)</f>
        <v>0</v>
      </c>
      <c r="BG1006" s="149">
        <f>IF(N1006="zákl. přenesená",J1006,0)</f>
        <v>0</v>
      </c>
      <c r="BH1006" s="149">
        <f>IF(N1006="sníž. přenesená",J1006,0)</f>
        <v>0</v>
      </c>
      <c r="BI1006" s="149">
        <f>IF(N1006="nulová",J1006,0)</f>
        <v>0</v>
      </c>
      <c r="BJ1006" s="17" t="s">
        <v>94</v>
      </c>
      <c r="BK1006" s="149">
        <f>ROUND(I1006*H1006,2)</f>
        <v>0</v>
      </c>
      <c r="BL1006" s="17" t="s">
        <v>576</v>
      </c>
      <c r="BM1006" s="148" t="s">
        <v>1516</v>
      </c>
    </row>
    <row r="1007" spans="2:65" s="12" customFormat="1">
      <c r="B1007" s="150"/>
      <c r="D1007" s="151" t="s">
        <v>172</v>
      </c>
      <c r="E1007" s="152" t="s">
        <v>1</v>
      </c>
      <c r="F1007" s="153" t="s">
        <v>1517</v>
      </c>
      <c r="H1007" s="152" t="s">
        <v>1</v>
      </c>
      <c r="I1007" s="154"/>
      <c r="L1007" s="150"/>
      <c r="M1007" s="155"/>
      <c r="T1007" s="156"/>
      <c r="AT1007" s="152" t="s">
        <v>172</v>
      </c>
      <c r="AU1007" s="152" t="s">
        <v>96</v>
      </c>
      <c r="AV1007" s="12" t="s">
        <v>94</v>
      </c>
      <c r="AW1007" s="12" t="s">
        <v>42</v>
      </c>
      <c r="AX1007" s="12" t="s">
        <v>87</v>
      </c>
      <c r="AY1007" s="152" t="s">
        <v>162</v>
      </c>
    </row>
    <row r="1008" spans="2:65" s="13" customFormat="1">
      <c r="B1008" s="157"/>
      <c r="D1008" s="151" t="s">
        <v>172</v>
      </c>
      <c r="E1008" s="158" t="s">
        <v>1</v>
      </c>
      <c r="F1008" s="159" t="s">
        <v>1518</v>
      </c>
      <c r="H1008" s="160">
        <v>18</v>
      </c>
      <c r="I1008" s="161"/>
      <c r="L1008" s="157"/>
      <c r="M1008" s="162"/>
      <c r="T1008" s="163"/>
      <c r="AT1008" s="158" t="s">
        <v>172</v>
      </c>
      <c r="AU1008" s="158" t="s">
        <v>96</v>
      </c>
      <c r="AV1008" s="13" t="s">
        <v>96</v>
      </c>
      <c r="AW1008" s="13" t="s">
        <v>42</v>
      </c>
      <c r="AX1008" s="13" t="s">
        <v>87</v>
      </c>
      <c r="AY1008" s="158" t="s">
        <v>162</v>
      </c>
    </row>
    <row r="1009" spans="2:65" s="15" customFormat="1">
      <c r="B1009" s="171"/>
      <c r="D1009" s="151" t="s">
        <v>172</v>
      </c>
      <c r="E1009" s="172" t="s">
        <v>360</v>
      </c>
      <c r="F1009" s="173" t="s">
        <v>220</v>
      </c>
      <c r="H1009" s="174">
        <v>18</v>
      </c>
      <c r="I1009" s="175"/>
      <c r="L1009" s="171"/>
      <c r="M1009" s="176"/>
      <c r="T1009" s="177"/>
      <c r="AT1009" s="172" t="s">
        <v>172</v>
      </c>
      <c r="AU1009" s="172" t="s">
        <v>96</v>
      </c>
      <c r="AV1009" s="15" t="s">
        <v>186</v>
      </c>
      <c r="AW1009" s="15" t="s">
        <v>42</v>
      </c>
      <c r="AX1009" s="15" t="s">
        <v>94</v>
      </c>
      <c r="AY1009" s="172" t="s">
        <v>162</v>
      </c>
    </row>
    <row r="1010" spans="2:65" s="1" customFormat="1" ht="16.5" customHeight="1">
      <c r="B1010" s="33"/>
      <c r="C1010" s="137" t="s">
        <v>1519</v>
      </c>
      <c r="D1010" s="137" t="s">
        <v>165</v>
      </c>
      <c r="E1010" s="138" t="s">
        <v>1520</v>
      </c>
      <c r="F1010" s="139" t="s">
        <v>1521</v>
      </c>
      <c r="G1010" s="140" t="s">
        <v>491</v>
      </c>
      <c r="H1010" s="141">
        <v>36</v>
      </c>
      <c r="I1010" s="142"/>
      <c r="J1010" s="143">
        <f>ROUND(I1010*H1010,2)</f>
        <v>0</v>
      </c>
      <c r="K1010" s="139" t="s">
        <v>169</v>
      </c>
      <c r="L1010" s="33"/>
      <c r="M1010" s="144" t="s">
        <v>1</v>
      </c>
      <c r="N1010" s="145" t="s">
        <v>52</v>
      </c>
      <c r="P1010" s="146">
        <f>O1010*H1010</f>
        <v>0</v>
      </c>
      <c r="Q1010" s="146">
        <v>1.6000000000000001E-4</v>
      </c>
      <c r="R1010" s="146">
        <f>Q1010*H1010</f>
        <v>5.7600000000000004E-3</v>
      </c>
      <c r="S1010" s="146">
        <v>0</v>
      </c>
      <c r="T1010" s="147">
        <f>S1010*H1010</f>
        <v>0</v>
      </c>
      <c r="AR1010" s="148" t="s">
        <v>576</v>
      </c>
      <c r="AT1010" s="148" t="s">
        <v>165</v>
      </c>
      <c r="AU1010" s="148" t="s">
        <v>96</v>
      </c>
      <c r="AY1010" s="17" t="s">
        <v>162</v>
      </c>
      <c r="BE1010" s="149">
        <f>IF(N1010="základní",J1010,0)</f>
        <v>0</v>
      </c>
      <c r="BF1010" s="149">
        <f>IF(N1010="snížená",J1010,0)</f>
        <v>0</v>
      </c>
      <c r="BG1010" s="149">
        <f>IF(N1010="zákl. přenesená",J1010,0)</f>
        <v>0</v>
      </c>
      <c r="BH1010" s="149">
        <f>IF(N1010="sníž. přenesená",J1010,0)</f>
        <v>0</v>
      </c>
      <c r="BI1010" s="149">
        <f>IF(N1010="nulová",J1010,0)</f>
        <v>0</v>
      </c>
      <c r="BJ1010" s="17" t="s">
        <v>94</v>
      </c>
      <c r="BK1010" s="149">
        <f>ROUND(I1010*H1010,2)</f>
        <v>0</v>
      </c>
      <c r="BL1010" s="17" t="s">
        <v>576</v>
      </c>
      <c r="BM1010" s="148" t="s">
        <v>1522</v>
      </c>
    </row>
    <row r="1011" spans="2:65" s="13" customFormat="1">
      <c r="B1011" s="157"/>
      <c r="D1011" s="151" t="s">
        <v>172</v>
      </c>
      <c r="E1011" s="158" t="s">
        <v>1</v>
      </c>
      <c r="F1011" s="159" t="s">
        <v>1523</v>
      </c>
      <c r="H1011" s="160">
        <v>36</v>
      </c>
      <c r="I1011" s="161"/>
      <c r="L1011" s="157"/>
      <c r="M1011" s="162"/>
      <c r="T1011" s="163"/>
      <c r="AT1011" s="158" t="s">
        <v>172</v>
      </c>
      <c r="AU1011" s="158" t="s">
        <v>96</v>
      </c>
      <c r="AV1011" s="13" t="s">
        <v>96</v>
      </c>
      <c r="AW1011" s="13" t="s">
        <v>42</v>
      </c>
      <c r="AX1011" s="13" t="s">
        <v>94</v>
      </c>
      <c r="AY1011" s="158" t="s">
        <v>162</v>
      </c>
    </row>
    <row r="1012" spans="2:65" s="1" customFormat="1" ht="16.5" customHeight="1">
      <c r="B1012" s="33"/>
      <c r="C1012" s="137" t="s">
        <v>1524</v>
      </c>
      <c r="D1012" s="137" t="s">
        <v>165</v>
      </c>
      <c r="E1012" s="138" t="s">
        <v>1525</v>
      </c>
      <c r="F1012" s="139" t="s">
        <v>1526</v>
      </c>
      <c r="G1012" s="140" t="s">
        <v>189</v>
      </c>
      <c r="H1012" s="141">
        <v>1.2999999999999999E-2</v>
      </c>
      <c r="I1012" s="142"/>
      <c r="J1012" s="143">
        <f>ROUND(I1012*H1012,2)</f>
        <v>0</v>
      </c>
      <c r="K1012" s="139" t="s">
        <v>169</v>
      </c>
      <c r="L1012" s="33"/>
      <c r="M1012" s="144" t="s">
        <v>1</v>
      </c>
      <c r="N1012" s="145" t="s">
        <v>52</v>
      </c>
      <c r="P1012" s="146">
        <f>O1012*H1012</f>
        <v>0</v>
      </c>
      <c r="Q1012" s="146">
        <v>0</v>
      </c>
      <c r="R1012" s="146">
        <f>Q1012*H1012</f>
        <v>0</v>
      </c>
      <c r="S1012" s="146">
        <v>0</v>
      </c>
      <c r="T1012" s="147">
        <f>S1012*H1012</f>
        <v>0</v>
      </c>
      <c r="AR1012" s="148" t="s">
        <v>576</v>
      </c>
      <c r="AT1012" s="148" t="s">
        <v>165</v>
      </c>
      <c r="AU1012" s="148" t="s">
        <v>96</v>
      </c>
      <c r="AY1012" s="17" t="s">
        <v>162</v>
      </c>
      <c r="BE1012" s="149">
        <f>IF(N1012="základní",J1012,0)</f>
        <v>0</v>
      </c>
      <c r="BF1012" s="149">
        <f>IF(N1012="snížená",J1012,0)</f>
        <v>0</v>
      </c>
      <c r="BG1012" s="149">
        <f>IF(N1012="zákl. přenesená",J1012,0)</f>
        <v>0</v>
      </c>
      <c r="BH1012" s="149">
        <f>IF(N1012="sníž. přenesená",J1012,0)</f>
        <v>0</v>
      </c>
      <c r="BI1012" s="149">
        <f>IF(N1012="nulová",J1012,0)</f>
        <v>0</v>
      </c>
      <c r="BJ1012" s="17" t="s">
        <v>94</v>
      </c>
      <c r="BK1012" s="149">
        <f>ROUND(I1012*H1012,2)</f>
        <v>0</v>
      </c>
      <c r="BL1012" s="17" t="s">
        <v>576</v>
      </c>
      <c r="BM1012" s="148" t="s">
        <v>1527</v>
      </c>
    </row>
    <row r="1013" spans="2:65" s="11" customFormat="1" ht="25.9" customHeight="1">
      <c r="B1013" s="125"/>
      <c r="D1013" s="126" t="s">
        <v>86</v>
      </c>
      <c r="E1013" s="127" t="s">
        <v>585</v>
      </c>
      <c r="F1013" s="127" t="s">
        <v>1528</v>
      </c>
      <c r="I1013" s="128"/>
      <c r="J1013" s="129">
        <f>BK1013</f>
        <v>0</v>
      </c>
      <c r="L1013" s="125"/>
      <c r="M1013" s="130"/>
      <c r="P1013" s="131">
        <f>P1014</f>
        <v>0</v>
      </c>
      <c r="R1013" s="131">
        <f>R1014</f>
        <v>7.9358899999999996E-2</v>
      </c>
      <c r="T1013" s="132">
        <f>T1014</f>
        <v>0</v>
      </c>
      <c r="AR1013" s="126" t="s">
        <v>186</v>
      </c>
      <c r="AT1013" s="133" t="s">
        <v>86</v>
      </c>
      <c r="AU1013" s="133" t="s">
        <v>87</v>
      </c>
      <c r="AY1013" s="126" t="s">
        <v>162</v>
      </c>
      <c r="BK1013" s="134">
        <f>BK1014</f>
        <v>0</v>
      </c>
    </row>
    <row r="1014" spans="2:65" s="11" customFormat="1" ht="22.9" customHeight="1">
      <c r="B1014" s="125"/>
      <c r="D1014" s="126" t="s">
        <v>86</v>
      </c>
      <c r="E1014" s="135" t="s">
        <v>1529</v>
      </c>
      <c r="F1014" s="135" t="s">
        <v>1530</v>
      </c>
      <c r="I1014" s="128"/>
      <c r="J1014" s="136">
        <f>BK1014</f>
        <v>0</v>
      </c>
      <c r="L1014" s="125"/>
      <c r="M1014" s="130"/>
      <c r="P1014" s="131">
        <f>SUM(P1015:P1035)</f>
        <v>0</v>
      </c>
      <c r="R1014" s="131">
        <f>SUM(R1015:R1035)</f>
        <v>7.9358899999999996E-2</v>
      </c>
      <c r="T1014" s="132">
        <f>SUM(T1015:T1035)</f>
        <v>0</v>
      </c>
      <c r="AR1014" s="126" t="s">
        <v>186</v>
      </c>
      <c r="AT1014" s="133" t="s">
        <v>86</v>
      </c>
      <c r="AU1014" s="133" t="s">
        <v>94</v>
      </c>
      <c r="AY1014" s="126" t="s">
        <v>162</v>
      </c>
      <c r="BK1014" s="134">
        <f>SUM(BK1015:BK1035)</f>
        <v>0</v>
      </c>
    </row>
    <row r="1015" spans="2:65" s="1" customFormat="1" ht="16.5" customHeight="1">
      <c r="B1015" s="33"/>
      <c r="C1015" s="137" t="s">
        <v>1531</v>
      </c>
      <c r="D1015" s="137" t="s">
        <v>165</v>
      </c>
      <c r="E1015" s="138" t="s">
        <v>1532</v>
      </c>
      <c r="F1015" s="139" t="s">
        <v>1533</v>
      </c>
      <c r="G1015" s="140" t="s">
        <v>1534</v>
      </c>
      <c r="H1015" s="141">
        <v>7.6999999999999999E-2</v>
      </c>
      <c r="I1015" s="142"/>
      <c r="J1015" s="143">
        <f>ROUND(I1015*H1015,2)</f>
        <v>0</v>
      </c>
      <c r="K1015" s="139" t="s">
        <v>169</v>
      </c>
      <c r="L1015" s="33"/>
      <c r="M1015" s="144" t="s">
        <v>1</v>
      </c>
      <c r="N1015" s="145" t="s">
        <v>52</v>
      </c>
      <c r="P1015" s="146">
        <f>O1015*H1015</f>
        <v>0</v>
      </c>
      <c r="Q1015" s="146">
        <v>8.8000000000000005E-3</v>
      </c>
      <c r="R1015" s="146">
        <f>Q1015*H1015</f>
        <v>6.7759999999999999E-4</v>
      </c>
      <c r="S1015" s="146">
        <v>0</v>
      </c>
      <c r="T1015" s="147">
        <f>S1015*H1015</f>
        <v>0</v>
      </c>
      <c r="AR1015" s="148" t="s">
        <v>930</v>
      </c>
      <c r="AT1015" s="148" t="s">
        <v>165</v>
      </c>
      <c r="AU1015" s="148" t="s">
        <v>96</v>
      </c>
      <c r="AY1015" s="17" t="s">
        <v>162</v>
      </c>
      <c r="BE1015" s="149">
        <f>IF(N1015="základní",J1015,0)</f>
        <v>0</v>
      </c>
      <c r="BF1015" s="149">
        <f>IF(N1015="snížená",J1015,0)</f>
        <v>0</v>
      </c>
      <c r="BG1015" s="149">
        <f>IF(N1015="zákl. přenesená",J1015,0)</f>
        <v>0</v>
      </c>
      <c r="BH1015" s="149">
        <f>IF(N1015="sníž. přenesená",J1015,0)</f>
        <v>0</v>
      </c>
      <c r="BI1015" s="149">
        <f>IF(N1015="nulová",J1015,0)</f>
        <v>0</v>
      </c>
      <c r="BJ1015" s="17" t="s">
        <v>94</v>
      </c>
      <c r="BK1015" s="149">
        <f>ROUND(I1015*H1015,2)</f>
        <v>0</v>
      </c>
      <c r="BL1015" s="17" t="s">
        <v>930</v>
      </c>
      <c r="BM1015" s="148" t="s">
        <v>1535</v>
      </c>
    </row>
    <row r="1016" spans="2:65" s="12" customFormat="1">
      <c r="B1016" s="150"/>
      <c r="D1016" s="151" t="s">
        <v>172</v>
      </c>
      <c r="E1016" s="152" t="s">
        <v>1</v>
      </c>
      <c r="F1016" s="153" t="s">
        <v>568</v>
      </c>
      <c r="H1016" s="152" t="s">
        <v>1</v>
      </c>
      <c r="I1016" s="154"/>
      <c r="L1016" s="150"/>
      <c r="M1016" s="155"/>
      <c r="T1016" s="156"/>
      <c r="AT1016" s="152" t="s">
        <v>172</v>
      </c>
      <c r="AU1016" s="152" t="s">
        <v>96</v>
      </c>
      <c r="AV1016" s="12" t="s">
        <v>94</v>
      </c>
      <c r="AW1016" s="12" t="s">
        <v>42</v>
      </c>
      <c r="AX1016" s="12" t="s">
        <v>87</v>
      </c>
      <c r="AY1016" s="152" t="s">
        <v>162</v>
      </c>
    </row>
    <row r="1017" spans="2:65" s="13" customFormat="1">
      <c r="B1017" s="157"/>
      <c r="D1017" s="151" t="s">
        <v>172</v>
      </c>
      <c r="E1017" s="158" t="s">
        <v>1</v>
      </c>
      <c r="F1017" s="159" t="s">
        <v>1536</v>
      </c>
      <c r="H1017" s="160">
        <v>7.6999999999999999E-2</v>
      </c>
      <c r="I1017" s="161"/>
      <c r="L1017" s="157"/>
      <c r="M1017" s="162"/>
      <c r="T1017" s="163"/>
      <c r="AT1017" s="158" t="s">
        <v>172</v>
      </c>
      <c r="AU1017" s="158" t="s">
        <v>96</v>
      </c>
      <c r="AV1017" s="13" t="s">
        <v>96</v>
      </c>
      <c r="AW1017" s="13" t="s">
        <v>42</v>
      </c>
      <c r="AX1017" s="13" t="s">
        <v>94</v>
      </c>
      <c r="AY1017" s="158" t="s">
        <v>162</v>
      </c>
    </row>
    <row r="1018" spans="2:65" s="1" customFormat="1" ht="16.5" customHeight="1">
      <c r="B1018" s="33"/>
      <c r="C1018" s="137" t="s">
        <v>1537</v>
      </c>
      <c r="D1018" s="137" t="s">
        <v>165</v>
      </c>
      <c r="E1018" s="138" t="s">
        <v>1538</v>
      </c>
      <c r="F1018" s="139" t="s">
        <v>1539</v>
      </c>
      <c r="G1018" s="140" t="s">
        <v>491</v>
      </c>
      <c r="H1018" s="141">
        <v>77</v>
      </c>
      <c r="I1018" s="142"/>
      <c r="J1018" s="143">
        <f>ROUND(I1018*H1018,2)</f>
        <v>0</v>
      </c>
      <c r="K1018" s="139" t="s">
        <v>169</v>
      </c>
      <c r="L1018" s="33"/>
      <c r="M1018" s="144" t="s">
        <v>1</v>
      </c>
      <c r="N1018" s="145" t="s">
        <v>52</v>
      </c>
      <c r="P1018" s="146">
        <f>O1018*H1018</f>
        <v>0</v>
      </c>
      <c r="Q1018" s="146">
        <v>1.2E-4</v>
      </c>
      <c r="R1018" s="146">
        <f>Q1018*H1018</f>
        <v>9.2399999999999999E-3</v>
      </c>
      <c r="S1018" s="146">
        <v>0</v>
      </c>
      <c r="T1018" s="147">
        <f>S1018*H1018</f>
        <v>0</v>
      </c>
      <c r="AR1018" s="148" t="s">
        <v>930</v>
      </c>
      <c r="AT1018" s="148" t="s">
        <v>165</v>
      </c>
      <c r="AU1018" s="148" t="s">
        <v>96</v>
      </c>
      <c r="AY1018" s="17" t="s">
        <v>162</v>
      </c>
      <c r="BE1018" s="149">
        <f>IF(N1018="základní",J1018,0)</f>
        <v>0</v>
      </c>
      <c r="BF1018" s="149">
        <f>IF(N1018="snížená",J1018,0)</f>
        <v>0</v>
      </c>
      <c r="BG1018" s="149">
        <f>IF(N1018="zákl. přenesená",J1018,0)</f>
        <v>0</v>
      </c>
      <c r="BH1018" s="149">
        <f>IF(N1018="sníž. přenesená",J1018,0)</f>
        <v>0</v>
      </c>
      <c r="BI1018" s="149">
        <f>IF(N1018="nulová",J1018,0)</f>
        <v>0</v>
      </c>
      <c r="BJ1018" s="17" t="s">
        <v>94</v>
      </c>
      <c r="BK1018" s="149">
        <f>ROUND(I1018*H1018,2)</f>
        <v>0</v>
      </c>
      <c r="BL1018" s="17" t="s">
        <v>930</v>
      </c>
      <c r="BM1018" s="148" t="s">
        <v>1540</v>
      </c>
    </row>
    <row r="1019" spans="2:65" s="13" customFormat="1">
      <c r="B1019" s="157"/>
      <c r="D1019" s="151" t="s">
        <v>172</v>
      </c>
      <c r="E1019" s="158" t="s">
        <v>1</v>
      </c>
      <c r="F1019" s="159" t="s">
        <v>376</v>
      </c>
      <c r="H1019" s="160">
        <v>77</v>
      </c>
      <c r="I1019" s="161"/>
      <c r="L1019" s="157"/>
      <c r="M1019" s="162"/>
      <c r="T1019" s="163"/>
      <c r="AT1019" s="158" t="s">
        <v>172</v>
      </c>
      <c r="AU1019" s="158" t="s">
        <v>96</v>
      </c>
      <c r="AV1019" s="13" t="s">
        <v>96</v>
      </c>
      <c r="AW1019" s="13" t="s">
        <v>42</v>
      </c>
      <c r="AX1019" s="13" t="s">
        <v>94</v>
      </c>
      <c r="AY1019" s="158" t="s">
        <v>162</v>
      </c>
    </row>
    <row r="1020" spans="2:65" s="1" customFormat="1" ht="24.2" customHeight="1">
      <c r="B1020" s="33"/>
      <c r="C1020" s="137" t="s">
        <v>1541</v>
      </c>
      <c r="D1020" s="137" t="s">
        <v>165</v>
      </c>
      <c r="E1020" s="138" t="s">
        <v>1542</v>
      </c>
      <c r="F1020" s="139" t="s">
        <v>1543</v>
      </c>
      <c r="G1020" s="140" t="s">
        <v>491</v>
      </c>
      <c r="H1020" s="141">
        <v>77</v>
      </c>
      <c r="I1020" s="142"/>
      <c r="J1020" s="143">
        <f>ROUND(I1020*H1020,2)</f>
        <v>0</v>
      </c>
      <c r="K1020" s="139" t="s">
        <v>209</v>
      </c>
      <c r="L1020" s="33"/>
      <c r="M1020" s="144" t="s">
        <v>1</v>
      </c>
      <c r="N1020" s="145" t="s">
        <v>52</v>
      </c>
      <c r="P1020" s="146">
        <f>O1020*H1020</f>
        <v>0</v>
      </c>
      <c r="Q1020" s="146">
        <v>0</v>
      </c>
      <c r="R1020" s="146">
        <f>Q1020*H1020</f>
        <v>0</v>
      </c>
      <c r="S1020" s="146">
        <v>0</v>
      </c>
      <c r="T1020" s="147">
        <f>S1020*H1020</f>
        <v>0</v>
      </c>
      <c r="AR1020" s="148" t="s">
        <v>930</v>
      </c>
      <c r="AT1020" s="148" t="s">
        <v>165</v>
      </c>
      <c r="AU1020" s="148" t="s">
        <v>96</v>
      </c>
      <c r="AY1020" s="17" t="s">
        <v>162</v>
      </c>
      <c r="BE1020" s="149">
        <f>IF(N1020="základní",J1020,0)</f>
        <v>0</v>
      </c>
      <c r="BF1020" s="149">
        <f>IF(N1020="snížená",J1020,0)</f>
        <v>0</v>
      </c>
      <c r="BG1020" s="149">
        <f>IF(N1020="zákl. přenesená",J1020,0)</f>
        <v>0</v>
      </c>
      <c r="BH1020" s="149">
        <f>IF(N1020="sníž. přenesená",J1020,0)</f>
        <v>0</v>
      </c>
      <c r="BI1020" s="149">
        <f>IF(N1020="nulová",J1020,0)</f>
        <v>0</v>
      </c>
      <c r="BJ1020" s="17" t="s">
        <v>94</v>
      </c>
      <c r="BK1020" s="149">
        <f>ROUND(I1020*H1020,2)</f>
        <v>0</v>
      </c>
      <c r="BL1020" s="17" t="s">
        <v>930</v>
      </c>
      <c r="BM1020" s="148" t="s">
        <v>1544</v>
      </c>
    </row>
    <row r="1021" spans="2:65" s="13" customFormat="1">
      <c r="B1021" s="157"/>
      <c r="D1021" s="151" t="s">
        <v>172</v>
      </c>
      <c r="E1021" s="158" t="s">
        <v>1</v>
      </c>
      <c r="F1021" s="159" t="s">
        <v>376</v>
      </c>
      <c r="H1021" s="160">
        <v>77</v>
      </c>
      <c r="I1021" s="161"/>
      <c r="L1021" s="157"/>
      <c r="M1021" s="162"/>
      <c r="T1021" s="163"/>
      <c r="AT1021" s="158" t="s">
        <v>172</v>
      </c>
      <c r="AU1021" s="158" t="s">
        <v>96</v>
      </c>
      <c r="AV1021" s="13" t="s">
        <v>96</v>
      </c>
      <c r="AW1021" s="13" t="s">
        <v>42</v>
      </c>
      <c r="AX1021" s="13" t="s">
        <v>94</v>
      </c>
      <c r="AY1021" s="158" t="s">
        <v>162</v>
      </c>
    </row>
    <row r="1022" spans="2:65" s="1" customFormat="1" ht="24.2" customHeight="1">
      <c r="B1022" s="33"/>
      <c r="C1022" s="137" t="s">
        <v>1545</v>
      </c>
      <c r="D1022" s="137" t="s">
        <v>165</v>
      </c>
      <c r="E1022" s="138" t="s">
        <v>1546</v>
      </c>
      <c r="F1022" s="139" t="s">
        <v>1547</v>
      </c>
      <c r="G1022" s="140" t="s">
        <v>507</v>
      </c>
      <c r="H1022" s="141">
        <v>3.0000000000000001E-3</v>
      </c>
      <c r="I1022" s="142"/>
      <c r="J1022" s="143">
        <f>ROUND(I1022*H1022,2)</f>
        <v>0</v>
      </c>
      <c r="K1022" s="139" t="s">
        <v>209</v>
      </c>
      <c r="L1022" s="33"/>
      <c r="M1022" s="144" t="s">
        <v>1</v>
      </c>
      <c r="N1022" s="145" t="s">
        <v>52</v>
      </c>
      <c r="P1022" s="146">
        <f>O1022*H1022</f>
        <v>0</v>
      </c>
      <c r="Q1022" s="146">
        <v>2.4E-2</v>
      </c>
      <c r="R1022" s="146">
        <f>Q1022*H1022</f>
        <v>7.2000000000000002E-5</v>
      </c>
      <c r="S1022" s="146">
        <v>0</v>
      </c>
      <c r="T1022" s="147">
        <f>S1022*H1022</f>
        <v>0</v>
      </c>
      <c r="AR1022" s="148" t="s">
        <v>930</v>
      </c>
      <c r="AT1022" s="148" t="s">
        <v>165</v>
      </c>
      <c r="AU1022" s="148" t="s">
        <v>96</v>
      </c>
      <c r="AY1022" s="17" t="s">
        <v>162</v>
      </c>
      <c r="BE1022" s="149">
        <f>IF(N1022="základní",J1022,0)</f>
        <v>0</v>
      </c>
      <c r="BF1022" s="149">
        <f>IF(N1022="snížená",J1022,0)</f>
        <v>0</v>
      </c>
      <c r="BG1022" s="149">
        <f>IF(N1022="zákl. přenesená",J1022,0)</f>
        <v>0</v>
      </c>
      <c r="BH1022" s="149">
        <f>IF(N1022="sníž. přenesená",J1022,0)</f>
        <v>0</v>
      </c>
      <c r="BI1022" s="149">
        <f>IF(N1022="nulová",J1022,0)</f>
        <v>0</v>
      </c>
      <c r="BJ1022" s="17" t="s">
        <v>94</v>
      </c>
      <c r="BK1022" s="149">
        <f>ROUND(I1022*H1022,2)</f>
        <v>0</v>
      </c>
      <c r="BL1022" s="17" t="s">
        <v>930</v>
      </c>
      <c r="BM1022" s="148" t="s">
        <v>1548</v>
      </c>
    </row>
    <row r="1023" spans="2:65" s="12" customFormat="1">
      <c r="B1023" s="150"/>
      <c r="D1023" s="151" t="s">
        <v>172</v>
      </c>
      <c r="E1023" s="152" t="s">
        <v>1</v>
      </c>
      <c r="F1023" s="153" t="s">
        <v>1549</v>
      </c>
      <c r="H1023" s="152" t="s">
        <v>1</v>
      </c>
      <c r="I1023" s="154"/>
      <c r="L1023" s="150"/>
      <c r="M1023" s="155"/>
      <c r="T1023" s="156"/>
      <c r="AT1023" s="152" t="s">
        <v>172</v>
      </c>
      <c r="AU1023" s="152" t="s">
        <v>96</v>
      </c>
      <c r="AV1023" s="12" t="s">
        <v>94</v>
      </c>
      <c r="AW1023" s="12" t="s">
        <v>42</v>
      </c>
      <c r="AX1023" s="12" t="s">
        <v>87</v>
      </c>
      <c r="AY1023" s="152" t="s">
        <v>162</v>
      </c>
    </row>
    <row r="1024" spans="2:65" s="12" customFormat="1">
      <c r="B1024" s="150"/>
      <c r="D1024" s="151" t="s">
        <v>172</v>
      </c>
      <c r="E1024" s="152" t="s">
        <v>1</v>
      </c>
      <c r="F1024" s="153" t="s">
        <v>568</v>
      </c>
      <c r="H1024" s="152" t="s">
        <v>1</v>
      </c>
      <c r="I1024" s="154"/>
      <c r="L1024" s="150"/>
      <c r="M1024" s="155"/>
      <c r="T1024" s="156"/>
      <c r="AT1024" s="152" t="s">
        <v>172</v>
      </c>
      <c r="AU1024" s="152" t="s">
        <v>96</v>
      </c>
      <c r="AV1024" s="12" t="s">
        <v>94</v>
      </c>
      <c r="AW1024" s="12" t="s">
        <v>42</v>
      </c>
      <c r="AX1024" s="12" t="s">
        <v>87</v>
      </c>
      <c r="AY1024" s="152" t="s">
        <v>162</v>
      </c>
    </row>
    <row r="1025" spans="2:65" s="13" customFormat="1">
      <c r="B1025" s="157"/>
      <c r="D1025" s="151" t="s">
        <v>172</v>
      </c>
      <c r="E1025" s="158" t="s">
        <v>1</v>
      </c>
      <c r="F1025" s="159" t="s">
        <v>1550</v>
      </c>
      <c r="H1025" s="160">
        <v>3.0000000000000001E-3</v>
      </c>
      <c r="I1025" s="161"/>
      <c r="L1025" s="157"/>
      <c r="M1025" s="162"/>
      <c r="T1025" s="163"/>
      <c r="AT1025" s="158" t="s">
        <v>172</v>
      </c>
      <c r="AU1025" s="158" t="s">
        <v>96</v>
      </c>
      <c r="AV1025" s="13" t="s">
        <v>96</v>
      </c>
      <c r="AW1025" s="13" t="s">
        <v>42</v>
      </c>
      <c r="AX1025" s="13" t="s">
        <v>87</v>
      </c>
      <c r="AY1025" s="158" t="s">
        <v>162</v>
      </c>
    </row>
    <row r="1026" spans="2:65" s="14" customFormat="1">
      <c r="B1026" s="164"/>
      <c r="D1026" s="151" t="s">
        <v>172</v>
      </c>
      <c r="E1026" s="165" t="s">
        <v>1</v>
      </c>
      <c r="F1026" s="166" t="s">
        <v>178</v>
      </c>
      <c r="H1026" s="167">
        <v>3.0000000000000001E-3</v>
      </c>
      <c r="I1026" s="168"/>
      <c r="L1026" s="164"/>
      <c r="M1026" s="169"/>
      <c r="T1026" s="170"/>
      <c r="AT1026" s="165" t="s">
        <v>172</v>
      </c>
      <c r="AU1026" s="165" t="s">
        <v>96</v>
      </c>
      <c r="AV1026" s="14" t="s">
        <v>170</v>
      </c>
      <c r="AW1026" s="14" t="s">
        <v>42</v>
      </c>
      <c r="AX1026" s="14" t="s">
        <v>94</v>
      </c>
      <c r="AY1026" s="165" t="s">
        <v>162</v>
      </c>
    </row>
    <row r="1027" spans="2:65" s="1" customFormat="1" ht="16.5" customHeight="1">
      <c r="B1027" s="33"/>
      <c r="C1027" s="137" t="s">
        <v>1551</v>
      </c>
      <c r="D1027" s="137" t="s">
        <v>165</v>
      </c>
      <c r="E1027" s="138" t="s">
        <v>1552</v>
      </c>
      <c r="F1027" s="139" t="s">
        <v>1553</v>
      </c>
      <c r="G1027" s="140" t="s">
        <v>491</v>
      </c>
      <c r="H1027" s="141">
        <v>77</v>
      </c>
      <c r="I1027" s="142"/>
      <c r="J1027" s="143">
        <f>ROUND(I1027*H1027,2)</f>
        <v>0</v>
      </c>
      <c r="K1027" s="139" t="s">
        <v>169</v>
      </c>
      <c r="L1027" s="33"/>
      <c r="M1027" s="144" t="s">
        <v>1</v>
      </c>
      <c r="N1027" s="145" t="s">
        <v>52</v>
      </c>
      <c r="P1027" s="146">
        <f>O1027*H1027</f>
        <v>0</v>
      </c>
      <c r="Q1027" s="146">
        <v>0</v>
      </c>
      <c r="R1027" s="146">
        <f>Q1027*H1027</f>
        <v>0</v>
      </c>
      <c r="S1027" s="146">
        <v>0</v>
      </c>
      <c r="T1027" s="147">
        <f>S1027*H1027</f>
        <v>0</v>
      </c>
      <c r="AR1027" s="148" t="s">
        <v>930</v>
      </c>
      <c r="AT1027" s="148" t="s">
        <v>165</v>
      </c>
      <c r="AU1027" s="148" t="s">
        <v>96</v>
      </c>
      <c r="AY1027" s="17" t="s">
        <v>162</v>
      </c>
      <c r="BE1027" s="149">
        <f>IF(N1027="základní",J1027,0)</f>
        <v>0</v>
      </c>
      <c r="BF1027" s="149">
        <f>IF(N1027="snížená",J1027,0)</f>
        <v>0</v>
      </c>
      <c r="BG1027" s="149">
        <f>IF(N1027="zákl. přenesená",J1027,0)</f>
        <v>0</v>
      </c>
      <c r="BH1027" s="149">
        <f>IF(N1027="sníž. přenesená",J1027,0)</f>
        <v>0</v>
      </c>
      <c r="BI1027" s="149">
        <f>IF(N1027="nulová",J1027,0)</f>
        <v>0</v>
      </c>
      <c r="BJ1027" s="17" t="s">
        <v>94</v>
      </c>
      <c r="BK1027" s="149">
        <f>ROUND(I1027*H1027,2)</f>
        <v>0</v>
      </c>
      <c r="BL1027" s="17" t="s">
        <v>930</v>
      </c>
      <c r="BM1027" s="148" t="s">
        <v>1554</v>
      </c>
    </row>
    <row r="1028" spans="2:65" s="12" customFormat="1">
      <c r="B1028" s="150"/>
      <c r="D1028" s="151" t="s">
        <v>172</v>
      </c>
      <c r="E1028" s="152" t="s">
        <v>1</v>
      </c>
      <c r="F1028" s="153" t="s">
        <v>1555</v>
      </c>
      <c r="H1028" s="152" t="s">
        <v>1</v>
      </c>
      <c r="I1028" s="154"/>
      <c r="L1028" s="150"/>
      <c r="M1028" s="155"/>
      <c r="T1028" s="156"/>
      <c r="AT1028" s="152" t="s">
        <v>172</v>
      </c>
      <c r="AU1028" s="152" t="s">
        <v>96</v>
      </c>
      <c r="AV1028" s="12" t="s">
        <v>94</v>
      </c>
      <c r="AW1028" s="12" t="s">
        <v>42</v>
      </c>
      <c r="AX1028" s="12" t="s">
        <v>87</v>
      </c>
      <c r="AY1028" s="152" t="s">
        <v>162</v>
      </c>
    </row>
    <row r="1029" spans="2:65" s="12" customFormat="1">
      <c r="B1029" s="150"/>
      <c r="D1029" s="151" t="s">
        <v>172</v>
      </c>
      <c r="E1029" s="152" t="s">
        <v>1</v>
      </c>
      <c r="F1029" s="153" t="s">
        <v>1556</v>
      </c>
      <c r="H1029" s="152" t="s">
        <v>1</v>
      </c>
      <c r="I1029" s="154"/>
      <c r="L1029" s="150"/>
      <c r="M1029" s="155"/>
      <c r="T1029" s="156"/>
      <c r="AT1029" s="152" t="s">
        <v>172</v>
      </c>
      <c r="AU1029" s="152" t="s">
        <v>96</v>
      </c>
      <c r="AV1029" s="12" t="s">
        <v>94</v>
      </c>
      <c r="AW1029" s="12" t="s">
        <v>42</v>
      </c>
      <c r="AX1029" s="12" t="s">
        <v>87</v>
      </c>
      <c r="AY1029" s="152" t="s">
        <v>162</v>
      </c>
    </row>
    <row r="1030" spans="2:65" s="13" customFormat="1">
      <c r="B1030" s="157"/>
      <c r="D1030" s="151" t="s">
        <v>172</v>
      </c>
      <c r="E1030" s="158" t="s">
        <v>1</v>
      </c>
      <c r="F1030" s="159" t="s">
        <v>1557</v>
      </c>
      <c r="H1030" s="160">
        <v>77</v>
      </c>
      <c r="I1030" s="161"/>
      <c r="L1030" s="157"/>
      <c r="M1030" s="162"/>
      <c r="T1030" s="163"/>
      <c r="AT1030" s="158" t="s">
        <v>172</v>
      </c>
      <c r="AU1030" s="158" t="s">
        <v>96</v>
      </c>
      <c r="AV1030" s="13" t="s">
        <v>96</v>
      </c>
      <c r="AW1030" s="13" t="s">
        <v>42</v>
      </c>
      <c r="AX1030" s="13" t="s">
        <v>87</v>
      </c>
      <c r="AY1030" s="158" t="s">
        <v>162</v>
      </c>
    </row>
    <row r="1031" spans="2:65" s="15" customFormat="1">
      <c r="B1031" s="171"/>
      <c r="D1031" s="151" t="s">
        <v>172</v>
      </c>
      <c r="E1031" s="172" t="s">
        <v>376</v>
      </c>
      <c r="F1031" s="173" t="s">
        <v>1558</v>
      </c>
      <c r="H1031" s="174">
        <v>77</v>
      </c>
      <c r="I1031" s="175"/>
      <c r="L1031" s="171"/>
      <c r="M1031" s="176"/>
      <c r="T1031" s="177"/>
      <c r="AT1031" s="172" t="s">
        <v>172</v>
      </c>
      <c r="AU1031" s="172" t="s">
        <v>96</v>
      </c>
      <c r="AV1031" s="15" t="s">
        <v>186</v>
      </c>
      <c r="AW1031" s="15" t="s">
        <v>42</v>
      </c>
      <c r="AX1031" s="15" t="s">
        <v>94</v>
      </c>
      <c r="AY1031" s="172" t="s">
        <v>162</v>
      </c>
    </row>
    <row r="1032" spans="2:65" s="1" customFormat="1" ht="16.5" customHeight="1">
      <c r="B1032" s="33"/>
      <c r="C1032" s="185" t="s">
        <v>1559</v>
      </c>
      <c r="D1032" s="185" t="s">
        <v>585</v>
      </c>
      <c r="E1032" s="186" t="s">
        <v>1560</v>
      </c>
      <c r="F1032" s="187" t="s">
        <v>1561</v>
      </c>
      <c r="G1032" s="188" t="s">
        <v>491</v>
      </c>
      <c r="H1032" s="189">
        <v>88.935000000000002</v>
      </c>
      <c r="I1032" s="190"/>
      <c r="J1032" s="191">
        <f>ROUND(I1032*H1032,2)</f>
        <v>0</v>
      </c>
      <c r="K1032" s="187" t="s">
        <v>169</v>
      </c>
      <c r="L1032" s="192"/>
      <c r="M1032" s="193" t="s">
        <v>1</v>
      </c>
      <c r="N1032" s="194" t="s">
        <v>52</v>
      </c>
      <c r="P1032" s="146">
        <f>O1032*H1032</f>
        <v>0</v>
      </c>
      <c r="Q1032" s="146">
        <v>7.7999999999999999E-4</v>
      </c>
      <c r="R1032" s="146">
        <f>Q1032*H1032</f>
        <v>6.9369299999999995E-2</v>
      </c>
      <c r="S1032" s="146">
        <v>0</v>
      </c>
      <c r="T1032" s="147">
        <f>S1032*H1032</f>
        <v>0</v>
      </c>
      <c r="AR1032" s="148" t="s">
        <v>1562</v>
      </c>
      <c r="AT1032" s="148" t="s">
        <v>585</v>
      </c>
      <c r="AU1032" s="148" t="s">
        <v>96</v>
      </c>
      <c r="AY1032" s="17" t="s">
        <v>162</v>
      </c>
      <c r="BE1032" s="149">
        <f>IF(N1032="základní",J1032,0)</f>
        <v>0</v>
      </c>
      <c r="BF1032" s="149">
        <f>IF(N1032="snížená",J1032,0)</f>
        <v>0</v>
      </c>
      <c r="BG1032" s="149">
        <f>IF(N1032="zákl. přenesená",J1032,0)</f>
        <v>0</v>
      </c>
      <c r="BH1032" s="149">
        <f>IF(N1032="sníž. přenesená",J1032,0)</f>
        <v>0</v>
      </c>
      <c r="BI1032" s="149">
        <f>IF(N1032="nulová",J1032,0)</f>
        <v>0</v>
      </c>
      <c r="BJ1032" s="17" t="s">
        <v>94</v>
      </c>
      <c r="BK1032" s="149">
        <f>ROUND(I1032*H1032,2)</f>
        <v>0</v>
      </c>
      <c r="BL1032" s="17" t="s">
        <v>930</v>
      </c>
      <c r="BM1032" s="148" t="s">
        <v>1563</v>
      </c>
    </row>
    <row r="1033" spans="2:65" s="12" customFormat="1">
      <c r="B1033" s="150"/>
      <c r="D1033" s="151" t="s">
        <v>172</v>
      </c>
      <c r="E1033" s="152" t="s">
        <v>1</v>
      </c>
      <c r="F1033" s="153" t="s">
        <v>1564</v>
      </c>
      <c r="H1033" s="152" t="s">
        <v>1</v>
      </c>
      <c r="I1033" s="154"/>
      <c r="L1033" s="150"/>
      <c r="M1033" s="155"/>
      <c r="T1033" s="156"/>
      <c r="AT1033" s="152" t="s">
        <v>172</v>
      </c>
      <c r="AU1033" s="152" t="s">
        <v>96</v>
      </c>
      <c r="AV1033" s="12" t="s">
        <v>94</v>
      </c>
      <c r="AW1033" s="12" t="s">
        <v>42</v>
      </c>
      <c r="AX1033" s="12" t="s">
        <v>87</v>
      </c>
      <c r="AY1033" s="152" t="s">
        <v>162</v>
      </c>
    </row>
    <row r="1034" spans="2:65" s="13" customFormat="1">
      <c r="B1034" s="157"/>
      <c r="D1034" s="151" t="s">
        <v>172</v>
      </c>
      <c r="E1034" s="158" t="s">
        <v>1</v>
      </c>
      <c r="F1034" s="159" t="s">
        <v>1565</v>
      </c>
      <c r="H1034" s="160">
        <v>88.935000000000002</v>
      </c>
      <c r="I1034" s="161"/>
      <c r="L1034" s="157"/>
      <c r="M1034" s="162"/>
      <c r="T1034" s="163"/>
      <c r="AT1034" s="158" t="s">
        <v>172</v>
      </c>
      <c r="AU1034" s="158" t="s">
        <v>96</v>
      </c>
      <c r="AV1034" s="13" t="s">
        <v>96</v>
      </c>
      <c r="AW1034" s="13" t="s">
        <v>42</v>
      </c>
      <c r="AX1034" s="13" t="s">
        <v>94</v>
      </c>
      <c r="AY1034" s="158" t="s">
        <v>162</v>
      </c>
    </row>
    <row r="1035" spans="2:65" s="1" customFormat="1" ht="16.5" customHeight="1">
      <c r="B1035" s="33"/>
      <c r="C1035" s="137" t="s">
        <v>1566</v>
      </c>
      <c r="D1035" s="137" t="s">
        <v>165</v>
      </c>
      <c r="E1035" s="138" t="s">
        <v>1567</v>
      </c>
      <c r="F1035" s="139" t="s">
        <v>1568</v>
      </c>
      <c r="G1035" s="140" t="s">
        <v>189</v>
      </c>
      <c r="H1035" s="141">
        <v>7.9000000000000001E-2</v>
      </c>
      <c r="I1035" s="142"/>
      <c r="J1035" s="143">
        <f>ROUND(I1035*H1035,2)</f>
        <v>0</v>
      </c>
      <c r="K1035" s="139" t="s">
        <v>169</v>
      </c>
      <c r="L1035" s="33"/>
      <c r="M1035" s="195" t="s">
        <v>1</v>
      </c>
      <c r="N1035" s="196" t="s">
        <v>52</v>
      </c>
      <c r="O1035" s="197"/>
      <c r="P1035" s="198">
        <f>O1035*H1035</f>
        <v>0</v>
      </c>
      <c r="Q1035" s="198">
        <v>0</v>
      </c>
      <c r="R1035" s="198">
        <f>Q1035*H1035</f>
        <v>0</v>
      </c>
      <c r="S1035" s="198">
        <v>0</v>
      </c>
      <c r="T1035" s="199">
        <f>S1035*H1035</f>
        <v>0</v>
      </c>
      <c r="AR1035" s="148" t="s">
        <v>930</v>
      </c>
      <c r="AT1035" s="148" t="s">
        <v>165</v>
      </c>
      <c r="AU1035" s="148" t="s">
        <v>96</v>
      </c>
      <c r="AY1035" s="17" t="s">
        <v>162</v>
      </c>
      <c r="BE1035" s="149">
        <f>IF(N1035="základní",J1035,0)</f>
        <v>0</v>
      </c>
      <c r="BF1035" s="149">
        <f>IF(N1035="snížená",J1035,0)</f>
        <v>0</v>
      </c>
      <c r="BG1035" s="149">
        <f>IF(N1035="zákl. přenesená",J1035,0)</f>
        <v>0</v>
      </c>
      <c r="BH1035" s="149">
        <f>IF(N1035="sníž. přenesená",J1035,0)</f>
        <v>0</v>
      </c>
      <c r="BI1035" s="149">
        <f>IF(N1035="nulová",J1035,0)</f>
        <v>0</v>
      </c>
      <c r="BJ1035" s="17" t="s">
        <v>94</v>
      </c>
      <c r="BK1035" s="149">
        <f>ROUND(I1035*H1035,2)</f>
        <v>0</v>
      </c>
      <c r="BL1035" s="17" t="s">
        <v>930</v>
      </c>
      <c r="BM1035" s="148" t="s">
        <v>1569</v>
      </c>
    </row>
    <row r="1036" spans="2:65" s="1" customFormat="1" ht="6.95" customHeight="1">
      <c r="B1036" s="45"/>
      <c r="C1036" s="46"/>
      <c r="D1036" s="46"/>
      <c r="E1036" s="46"/>
      <c r="F1036" s="46"/>
      <c r="G1036" s="46"/>
      <c r="H1036" s="46"/>
      <c r="I1036" s="46"/>
      <c r="J1036" s="46"/>
      <c r="K1036" s="46"/>
      <c r="L1036" s="33"/>
    </row>
  </sheetData>
  <sheetProtection algorithmName="SHA-512" hashValue="M8GlQoYjIq7O2opjD3hxIucdoewqPemR416ZpMk20uD7YS6848Sjx5wTug/nhtMqCff0Eqvjm7fNu7W5JQMRYA==" saltValue="Op9yqAygATX3kBwlUVZkAaK3KD9NJXQi3HJUlyO8lm2r2QZGBKjvYOvNmO6+DKluhkuiTPE4x3i5hB0ZcNNC7Q==" spinCount="100000" sheet="1" objects="1" scenarios="1" formatColumns="0" formatRows="0" autoFilter="0"/>
  <autoFilter ref="C133:K1035" xr:uid="{00000000-0009-0000-0000-000005000000}"/>
  <mergeCells count="12">
    <mergeCell ref="E126:H126"/>
    <mergeCell ref="L2:V2"/>
    <mergeCell ref="E84:H84"/>
    <mergeCell ref="E86:H86"/>
    <mergeCell ref="E88:H88"/>
    <mergeCell ref="E122:H122"/>
    <mergeCell ref="E124:H124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01"/>
  <sheetViews>
    <sheetView showGridLines="0" workbookViewId="0">
      <selection activeCell="BE5" sqref="BE5:BE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125</v>
      </c>
      <c r="AZ2" s="93" t="s">
        <v>1570</v>
      </c>
      <c r="BA2" s="93" t="s">
        <v>1</v>
      </c>
      <c r="BB2" s="93" t="s">
        <v>1</v>
      </c>
      <c r="BC2" s="93" t="s">
        <v>96</v>
      </c>
      <c r="BD2" s="93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3" t="s">
        <v>1571</v>
      </c>
      <c r="BA3" s="93" t="s">
        <v>1</v>
      </c>
      <c r="BB3" s="93" t="s">
        <v>1</v>
      </c>
      <c r="BC3" s="93" t="s">
        <v>200</v>
      </c>
      <c r="BD3" s="93" t="s">
        <v>96</v>
      </c>
    </row>
    <row r="4" spans="2:56" ht="24.95" customHeight="1">
      <c r="B4" s="20"/>
      <c r="D4" s="21" t="s">
        <v>134</v>
      </c>
      <c r="L4" s="20"/>
      <c r="M4" s="94" t="s">
        <v>10</v>
      </c>
      <c r="AT4" s="17" t="s">
        <v>4</v>
      </c>
      <c r="AZ4" s="93" t="s">
        <v>1572</v>
      </c>
      <c r="BA4" s="93" t="s">
        <v>1</v>
      </c>
      <c r="BB4" s="93" t="s">
        <v>1</v>
      </c>
      <c r="BC4" s="93" t="s">
        <v>211</v>
      </c>
      <c r="BD4" s="93" t="s">
        <v>96</v>
      </c>
    </row>
    <row r="5" spans="2:56" ht="6.95" customHeight="1">
      <c r="B5" s="20"/>
      <c r="L5" s="20"/>
      <c r="AZ5" s="93" t="s">
        <v>1573</v>
      </c>
      <c r="BA5" s="93" t="s">
        <v>1</v>
      </c>
      <c r="BB5" s="93" t="s">
        <v>1</v>
      </c>
      <c r="BC5" s="93" t="s">
        <v>1574</v>
      </c>
      <c r="BD5" s="93" t="s">
        <v>96</v>
      </c>
    </row>
    <row r="6" spans="2:56" ht="12" customHeight="1">
      <c r="B6" s="20"/>
      <c r="D6" s="27" t="s">
        <v>16</v>
      </c>
      <c r="L6" s="20"/>
      <c r="AZ6" s="93" t="s">
        <v>1575</v>
      </c>
      <c r="BA6" s="93" t="s">
        <v>1</v>
      </c>
      <c r="BB6" s="93" t="s">
        <v>1</v>
      </c>
      <c r="BC6" s="93" t="s">
        <v>1576</v>
      </c>
      <c r="BD6" s="93" t="s">
        <v>96</v>
      </c>
    </row>
    <row r="7" spans="2:56" ht="16.5" customHeight="1">
      <c r="B7" s="20"/>
      <c r="E7" s="244" t="str">
        <f>'Rekapitulace stavby'!K6</f>
        <v>MĚSTO ŠTERNBERK - CYKLISTICKÉ KOMUNIKACE - dělené výdaje - ÚSEK 5</v>
      </c>
      <c r="F7" s="245"/>
      <c r="G7" s="245"/>
      <c r="H7" s="245"/>
      <c r="L7" s="20"/>
      <c r="AZ7" s="93" t="s">
        <v>1577</v>
      </c>
      <c r="BA7" s="93" t="s">
        <v>1</v>
      </c>
      <c r="BB7" s="93" t="s">
        <v>1</v>
      </c>
      <c r="BC7" s="93" t="s">
        <v>1578</v>
      </c>
      <c r="BD7" s="93" t="s">
        <v>96</v>
      </c>
    </row>
    <row r="8" spans="2:56" ht="12" customHeight="1">
      <c r="B8" s="20"/>
      <c r="D8" s="27" t="s">
        <v>135</v>
      </c>
      <c r="L8" s="20"/>
      <c r="AZ8" s="93" t="s">
        <v>1579</v>
      </c>
      <c r="BA8" s="93" t="s">
        <v>1</v>
      </c>
      <c r="BB8" s="93" t="s">
        <v>1</v>
      </c>
      <c r="BC8" s="93" t="s">
        <v>840</v>
      </c>
      <c r="BD8" s="93" t="s">
        <v>96</v>
      </c>
    </row>
    <row r="9" spans="2:56" s="1" customFormat="1" ht="16.5" customHeight="1">
      <c r="B9" s="33"/>
      <c r="E9" s="244" t="s">
        <v>354</v>
      </c>
      <c r="F9" s="243"/>
      <c r="G9" s="243"/>
      <c r="H9" s="243"/>
      <c r="L9" s="33"/>
      <c r="AZ9" s="93" t="s">
        <v>1580</v>
      </c>
      <c r="BA9" s="93" t="s">
        <v>1</v>
      </c>
      <c r="BB9" s="93" t="s">
        <v>1</v>
      </c>
      <c r="BC9" s="93" t="s">
        <v>170</v>
      </c>
      <c r="BD9" s="93" t="s">
        <v>96</v>
      </c>
    </row>
    <row r="10" spans="2:56" s="1" customFormat="1" ht="12" customHeight="1">
      <c r="B10" s="33"/>
      <c r="D10" s="27" t="s">
        <v>137</v>
      </c>
      <c r="L10" s="33"/>
      <c r="AZ10" s="93" t="s">
        <v>1581</v>
      </c>
      <c r="BA10" s="93" t="s">
        <v>1</v>
      </c>
      <c r="BB10" s="93" t="s">
        <v>1</v>
      </c>
      <c r="BC10" s="93" t="s">
        <v>564</v>
      </c>
      <c r="BD10" s="93" t="s">
        <v>96</v>
      </c>
    </row>
    <row r="11" spans="2:56" s="1" customFormat="1" ht="16.5" customHeight="1">
      <c r="B11" s="33"/>
      <c r="E11" s="227" t="s">
        <v>1582</v>
      </c>
      <c r="F11" s="243"/>
      <c r="G11" s="243"/>
      <c r="H11" s="243"/>
      <c r="L11" s="33"/>
      <c r="AZ11" s="93" t="s">
        <v>1583</v>
      </c>
      <c r="BA11" s="93" t="s">
        <v>1</v>
      </c>
      <c r="BB11" s="93" t="s">
        <v>1</v>
      </c>
      <c r="BC11" s="93" t="s">
        <v>546</v>
      </c>
      <c r="BD11" s="93" t="s">
        <v>96</v>
      </c>
    </row>
    <row r="12" spans="2:56" s="1" customFormat="1">
      <c r="B12" s="33"/>
      <c r="L12" s="33"/>
      <c r="AZ12" s="93" t="s">
        <v>1584</v>
      </c>
      <c r="BA12" s="93" t="s">
        <v>1</v>
      </c>
      <c r="BB12" s="93" t="s">
        <v>1</v>
      </c>
      <c r="BC12" s="93" t="s">
        <v>1585</v>
      </c>
      <c r="BD12" s="93" t="s">
        <v>96</v>
      </c>
    </row>
    <row r="13" spans="2:56" s="1" customFormat="1" ht="12" customHeight="1">
      <c r="B13" s="33"/>
      <c r="D13" s="27" t="s">
        <v>18</v>
      </c>
      <c r="F13" s="25" t="s">
        <v>126</v>
      </c>
      <c r="I13" s="27" t="s">
        <v>20</v>
      </c>
      <c r="J13" s="25" t="s">
        <v>1586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24. 4. 2025</v>
      </c>
      <c r="L14" s="33"/>
    </row>
    <row r="15" spans="2:56" s="1" customFormat="1" ht="21.75" customHeight="1">
      <c r="B15" s="33"/>
      <c r="D15" s="24" t="s">
        <v>26</v>
      </c>
      <c r="F15" s="29" t="s">
        <v>1587</v>
      </c>
      <c r="I15" s="24" t="s">
        <v>28</v>
      </c>
      <c r="J15" s="29" t="s">
        <v>1588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6" t="str">
        <f>'Rekapitulace stavby'!E14</f>
        <v>Vyplň údaj</v>
      </c>
      <c r="F20" s="233"/>
      <c r="G20" s="233"/>
      <c r="H20" s="23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37" t="s">
        <v>1</v>
      </c>
      <c r="F29" s="237"/>
      <c r="G29" s="237"/>
      <c r="H29" s="237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ROUND(J124,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6">
        <f>ROUND((SUM(BE124:BE300)),  2)</f>
        <v>0</v>
      </c>
      <c r="I35" s="97">
        <v>0.21</v>
      </c>
      <c r="J35" s="86">
        <f>ROUND(((SUM(BE124:BE300))*I35),  2)</f>
        <v>0</v>
      </c>
      <c r="L35" s="33"/>
    </row>
    <row r="36" spans="2:12" s="1" customFormat="1" ht="14.45" customHeight="1">
      <c r="B36" s="33"/>
      <c r="E36" s="27" t="s">
        <v>53</v>
      </c>
      <c r="F36" s="86">
        <f>ROUND((SUM(BF124:BF300)),  2)</f>
        <v>0</v>
      </c>
      <c r="I36" s="97">
        <v>0.15</v>
      </c>
      <c r="J36" s="86">
        <f>ROUND(((SUM(BF124:BF300))*I36),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6">
        <f>ROUND((SUM(BG124:BG300)),  2)</f>
        <v>0</v>
      </c>
      <c r="I37" s="97">
        <v>0.21</v>
      </c>
      <c r="J37" s="86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6">
        <f>ROUND((SUM(BH124:BH300)),  2)</f>
        <v>0</v>
      </c>
      <c r="I38" s="97">
        <v>0.15</v>
      </c>
      <c r="J38" s="86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6">
        <f>ROUND((SUM(BI124:BI300)),  2)</f>
        <v>0</v>
      </c>
      <c r="I39" s="97">
        <v>0</v>
      </c>
      <c r="J39" s="86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>
      <c r="B50" s="20"/>
      <c r="L50" s="20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 s="1" customFormat="1" ht="12.75">
      <c r="B60" s="33"/>
      <c r="D60" s="44" t="s">
        <v>62</v>
      </c>
      <c r="E60" s="35"/>
      <c r="F60" s="104" t="s">
        <v>63</v>
      </c>
      <c r="G60" s="44" t="s">
        <v>62</v>
      </c>
      <c r="H60" s="35"/>
      <c r="I60" s="35"/>
      <c r="J60" s="105" t="s">
        <v>63</v>
      </c>
      <c r="K60" s="35"/>
      <c r="L60" s="33"/>
    </row>
    <row r="61" spans="2:12">
      <c r="B61" s="20"/>
      <c r="L61" s="20"/>
    </row>
    <row r="62" spans="2:12">
      <c r="B62" s="20"/>
      <c r="L62" s="20"/>
    </row>
    <row r="63" spans="2:12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>
      <c r="B65" s="20"/>
      <c r="L65" s="20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 s="1" customFormat="1" ht="12.75">
      <c r="B75" s="33"/>
      <c r="D75" s="44" t="s">
        <v>62</v>
      </c>
      <c r="E75" s="35"/>
      <c r="F75" s="104" t="s">
        <v>63</v>
      </c>
      <c r="G75" s="44" t="s">
        <v>62</v>
      </c>
      <c r="H75" s="35"/>
      <c r="I75" s="35"/>
      <c r="J75" s="105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12" s="1" customFormat="1" ht="24.95" customHeight="1">
      <c r="B81" s="33"/>
      <c r="C81" s="21" t="s">
        <v>139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244" t="str">
        <f>E7</f>
        <v>MĚSTO ŠTERNBERK - CYKLISTICKÉ KOMUNIKACE - dělené výdaje - ÚSEK 5</v>
      </c>
      <c r="F84" s="245"/>
      <c r="G84" s="245"/>
      <c r="H84" s="245"/>
      <c r="L84" s="33"/>
    </row>
    <row r="85" spans="2:12" ht="12" customHeight="1">
      <c r="B85" s="20"/>
      <c r="C85" s="27" t="s">
        <v>135</v>
      </c>
      <c r="L85" s="20"/>
    </row>
    <row r="86" spans="2:12" s="1" customFormat="1" ht="16.5" customHeight="1">
      <c r="B86" s="33"/>
      <c r="E86" s="244" t="s">
        <v>354</v>
      </c>
      <c r="F86" s="243"/>
      <c r="G86" s="243"/>
      <c r="H86" s="243"/>
      <c r="L86" s="33"/>
    </row>
    <row r="87" spans="2:12" s="1" customFormat="1" ht="12" customHeight="1">
      <c r="B87" s="33"/>
      <c r="C87" s="27" t="s">
        <v>137</v>
      </c>
      <c r="L87" s="33"/>
    </row>
    <row r="88" spans="2:12" s="1" customFormat="1" ht="16.5" customHeight="1">
      <c r="B88" s="33"/>
      <c r="E88" s="227" t="str">
        <f>E11</f>
        <v>SO 801-D - SADOVÉ ÚPRAVY - nezpůsobilé výdaje</v>
      </c>
      <c r="F88" s="243"/>
      <c r="G88" s="243"/>
      <c r="H88" s="243"/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7" t="s">
        <v>22</v>
      </c>
      <c r="F90" s="25" t="str">
        <f>F14</f>
        <v>ŠTERNBERK. ul. Olomoucká</v>
      </c>
      <c r="I90" s="27" t="s">
        <v>24</v>
      </c>
      <c r="J90" s="53" t="str">
        <f>IF(J14="","",J14)</f>
        <v>24. 4. 2025</v>
      </c>
      <c r="L90" s="33"/>
    </row>
    <row r="91" spans="2:12" s="1" customFormat="1" ht="6.95" customHeight="1">
      <c r="B91" s="33"/>
      <c r="L91" s="33"/>
    </row>
    <row r="92" spans="2:12" s="1" customFormat="1" ht="40.15" customHeight="1">
      <c r="B92" s="33"/>
      <c r="C92" s="27" t="s">
        <v>30</v>
      </c>
      <c r="F92" s="25" t="str">
        <f>E17</f>
        <v>Město Šternberk, Horní nám.16, 785 01 Šternberk</v>
      </c>
      <c r="I92" s="27" t="s">
        <v>38</v>
      </c>
      <c r="J92" s="31" t="str">
        <f>E23</f>
        <v>EPROJEKT s.r.o., Na Hrázi 781/15, Přerov I-Město</v>
      </c>
      <c r="L92" s="33"/>
    </row>
    <row r="93" spans="2:12" s="1" customFormat="1" ht="15.2" customHeight="1">
      <c r="B93" s="33"/>
      <c r="C93" s="27" t="s">
        <v>36</v>
      </c>
      <c r="F93" s="25" t="str">
        <f>IF(E20="","",E20)</f>
        <v>Vyplň údaj</v>
      </c>
      <c r="I93" s="27" t="s">
        <v>43</v>
      </c>
      <c r="J93" s="31" t="str">
        <f>E26</f>
        <v xml:space="preserve"> </v>
      </c>
      <c r="L93" s="33"/>
    </row>
    <row r="94" spans="2:12" s="1" customFormat="1" ht="10.35" customHeight="1">
      <c r="B94" s="33"/>
      <c r="L94" s="33"/>
    </row>
    <row r="95" spans="2:12" s="1" customFormat="1" ht="29.25" customHeight="1">
      <c r="B95" s="33"/>
      <c r="C95" s="106" t="s">
        <v>140</v>
      </c>
      <c r="D95" s="98"/>
      <c r="E95" s="98"/>
      <c r="F95" s="98"/>
      <c r="G95" s="98"/>
      <c r="H95" s="98"/>
      <c r="I95" s="98"/>
      <c r="J95" s="107" t="s">
        <v>141</v>
      </c>
      <c r="K95" s="98"/>
      <c r="L95" s="33"/>
    </row>
    <row r="96" spans="2:12" s="1" customFormat="1" ht="10.35" customHeight="1">
      <c r="B96" s="33"/>
      <c r="L96" s="33"/>
    </row>
    <row r="97" spans="2:47" s="1" customFormat="1" ht="22.9" customHeight="1">
      <c r="B97" s="33"/>
      <c r="C97" s="108" t="s">
        <v>142</v>
      </c>
      <c r="J97" s="67">
        <f>J124</f>
        <v>0</v>
      </c>
      <c r="L97" s="33"/>
      <c r="AU97" s="17" t="s">
        <v>143</v>
      </c>
    </row>
    <row r="98" spans="2:47" s="8" customFormat="1" ht="24.95" customHeight="1">
      <c r="B98" s="109"/>
      <c r="D98" s="110" t="s">
        <v>144</v>
      </c>
      <c r="E98" s="111"/>
      <c r="F98" s="111"/>
      <c r="G98" s="111"/>
      <c r="H98" s="111"/>
      <c r="I98" s="111"/>
      <c r="J98" s="112">
        <f>J125</f>
        <v>0</v>
      </c>
      <c r="L98" s="109"/>
    </row>
    <row r="99" spans="2:47" s="9" customFormat="1" ht="19.899999999999999" customHeight="1">
      <c r="B99" s="113"/>
      <c r="D99" s="114" t="s">
        <v>442</v>
      </c>
      <c r="E99" s="115"/>
      <c r="F99" s="115"/>
      <c r="G99" s="115"/>
      <c r="H99" s="115"/>
      <c r="I99" s="115"/>
      <c r="J99" s="116">
        <f>J126</f>
        <v>0</v>
      </c>
      <c r="L99" s="113"/>
    </row>
    <row r="100" spans="2:47" s="9" customFormat="1" ht="19.899999999999999" customHeight="1">
      <c r="B100" s="113"/>
      <c r="D100" s="114" t="s">
        <v>444</v>
      </c>
      <c r="E100" s="115"/>
      <c r="F100" s="115"/>
      <c r="G100" s="115"/>
      <c r="H100" s="115"/>
      <c r="I100" s="115"/>
      <c r="J100" s="116">
        <f>J283</f>
        <v>0</v>
      </c>
      <c r="L100" s="113"/>
    </row>
    <row r="101" spans="2:47" s="9" customFormat="1" ht="19.899999999999999" customHeight="1">
      <c r="B101" s="113"/>
      <c r="D101" s="114" t="s">
        <v>145</v>
      </c>
      <c r="E101" s="115"/>
      <c r="F101" s="115"/>
      <c r="G101" s="115"/>
      <c r="H101" s="115"/>
      <c r="I101" s="115"/>
      <c r="J101" s="116">
        <f>J291</f>
        <v>0</v>
      </c>
      <c r="L101" s="113"/>
    </row>
    <row r="102" spans="2:47" s="9" customFormat="1" ht="19.899999999999999" customHeight="1">
      <c r="B102" s="113"/>
      <c r="D102" s="114" t="s">
        <v>449</v>
      </c>
      <c r="E102" s="115"/>
      <c r="F102" s="115"/>
      <c r="G102" s="115"/>
      <c r="H102" s="115"/>
      <c r="I102" s="115"/>
      <c r="J102" s="116">
        <f>J299</f>
        <v>0</v>
      </c>
      <c r="L102" s="113"/>
    </row>
    <row r="103" spans="2:47" s="1" customFormat="1" ht="21.75" customHeight="1">
      <c r="B103" s="33"/>
      <c r="L103" s="33"/>
    </row>
    <row r="104" spans="2:47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47" s="1" customFormat="1" ht="6.95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47" s="1" customFormat="1" ht="24.95" customHeight="1">
      <c r="B109" s="33"/>
      <c r="C109" s="21" t="s">
        <v>147</v>
      </c>
      <c r="L109" s="33"/>
    </row>
    <row r="110" spans="2:47" s="1" customFormat="1" ht="6.95" customHeight="1">
      <c r="B110" s="33"/>
      <c r="L110" s="33"/>
    </row>
    <row r="111" spans="2:47" s="1" customFormat="1" ht="12" customHeight="1">
      <c r="B111" s="33"/>
      <c r="C111" s="27" t="s">
        <v>16</v>
      </c>
      <c r="L111" s="33"/>
    </row>
    <row r="112" spans="2:47" s="1" customFormat="1" ht="16.5" customHeight="1">
      <c r="B112" s="33"/>
      <c r="E112" s="244" t="str">
        <f>E7</f>
        <v>MĚSTO ŠTERNBERK - CYKLISTICKÉ KOMUNIKACE - dělené výdaje - ÚSEK 5</v>
      </c>
      <c r="F112" s="245"/>
      <c r="G112" s="245"/>
      <c r="H112" s="245"/>
      <c r="L112" s="33"/>
    </row>
    <row r="113" spans="2:65" ht="12" customHeight="1">
      <c r="B113" s="20"/>
      <c r="C113" s="27" t="s">
        <v>135</v>
      </c>
      <c r="L113" s="20"/>
    </row>
    <row r="114" spans="2:65" s="1" customFormat="1" ht="16.5" customHeight="1">
      <c r="B114" s="33"/>
      <c r="E114" s="244" t="s">
        <v>354</v>
      </c>
      <c r="F114" s="243"/>
      <c r="G114" s="243"/>
      <c r="H114" s="243"/>
      <c r="L114" s="33"/>
    </row>
    <row r="115" spans="2:65" s="1" customFormat="1" ht="12" customHeight="1">
      <c r="B115" s="33"/>
      <c r="C115" s="27" t="s">
        <v>137</v>
      </c>
      <c r="L115" s="33"/>
    </row>
    <row r="116" spans="2:65" s="1" customFormat="1" ht="16.5" customHeight="1">
      <c r="B116" s="33"/>
      <c r="E116" s="227" t="str">
        <f>E11</f>
        <v>SO 801-D - SADOVÉ ÚPRAVY - nezpůsobilé výdaje</v>
      </c>
      <c r="F116" s="243"/>
      <c r="G116" s="243"/>
      <c r="H116" s="243"/>
      <c r="L116" s="33"/>
    </row>
    <row r="117" spans="2:65" s="1" customFormat="1" ht="6.95" customHeight="1">
      <c r="B117" s="33"/>
      <c r="L117" s="33"/>
    </row>
    <row r="118" spans="2:65" s="1" customFormat="1" ht="12" customHeight="1">
      <c r="B118" s="33"/>
      <c r="C118" s="27" t="s">
        <v>22</v>
      </c>
      <c r="F118" s="25" t="str">
        <f>F14</f>
        <v>ŠTERNBERK. ul. Olomoucká</v>
      </c>
      <c r="I118" s="27" t="s">
        <v>24</v>
      </c>
      <c r="J118" s="53" t="str">
        <f>IF(J14="","",J14)</f>
        <v>24. 4. 2025</v>
      </c>
      <c r="L118" s="33"/>
    </row>
    <row r="119" spans="2:65" s="1" customFormat="1" ht="6.95" customHeight="1">
      <c r="B119" s="33"/>
      <c r="L119" s="33"/>
    </row>
    <row r="120" spans="2:65" s="1" customFormat="1" ht="40.15" customHeight="1">
      <c r="B120" s="33"/>
      <c r="C120" s="27" t="s">
        <v>30</v>
      </c>
      <c r="F120" s="25" t="str">
        <f>E17</f>
        <v>Město Šternberk, Horní nám.16, 785 01 Šternberk</v>
      </c>
      <c r="I120" s="27" t="s">
        <v>38</v>
      </c>
      <c r="J120" s="31" t="str">
        <f>E23</f>
        <v>EPROJEKT s.r.o., Na Hrázi 781/15, Přerov I-Město</v>
      </c>
      <c r="L120" s="33"/>
    </row>
    <row r="121" spans="2:65" s="1" customFormat="1" ht="15.2" customHeight="1">
      <c r="B121" s="33"/>
      <c r="C121" s="27" t="s">
        <v>36</v>
      </c>
      <c r="F121" s="25" t="str">
        <f>IF(E20="","",E20)</f>
        <v>Vyplň údaj</v>
      </c>
      <c r="I121" s="27" t="s">
        <v>43</v>
      </c>
      <c r="J121" s="31" t="str">
        <f>E26</f>
        <v xml:space="preserve"> </v>
      </c>
      <c r="L121" s="33"/>
    </row>
    <row r="122" spans="2:65" s="1" customFormat="1" ht="10.35" customHeight="1">
      <c r="B122" s="33"/>
      <c r="L122" s="33"/>
    </row>
    <row r="123" spans="2:65" s="10" customFormat="1" ht="29.25" customHeight="1">
      <c r="B123" s="117"/>
      <c r="C123" s="118" t="s">
        <v>148</v>
      </c>
      <c r="D123" s="119" t="s">
        <v>72</v>
      </c>
      <c r="E123" s="119" t="s">
        <v>68</v>
      </c>
      <c r="F123" s="119" t="s">
        <v>69</v>
      </c>
      <c r="G123" s="119" t="s">
        <v>149</v>
      </c>
      <c r="H123" s="119" t="s">
        <v>150</v>
      </c>
      <c r="I123" s="119" t="s">
        <v>151</v>
      </c>
      <c r="J123" s="119" t="s">
        <v>141</v>
      </c>
      <c r="K123" s="120" t="s">
        <v>152</v>
      </c>
      <c r="L123" s="117"/>
      <c r="M123" s="60" t="s">
        <v>1</v>
      </c>
      <c r="N123" s="61" t="s">
        <v>51</v>
      </c>
      <c r="O123" s="61" t="s">
        <v>153</v>
      </c>
      <c r="P123" s="61" t="s">
        <v>154</v>
      </c>
      <c r="Q123" s="61" t="s">
        <v>155</v>
      </c>
      <c r="R123" s="61" t="s">
        <v>156</v>
      </c>
      <c r="S123" s="61" t="s">
        <v>157</v>
      </c>
      <c r="T123" s="62" t="s">
        <v>158</v>
      </c>
    </row>
    <row r="124" spans="2:65" s="1" customFormat="1" ht="22.9" customHeight="1">
      <c r="B124" s="33"/>
      <c r="C124" s="65" t="s">
        <v>159</v>
      </c>
      <c r="J124" s="121">
        <f>BK124</f>
        <v>0</v>
      </c>
      <c r="L124" s="33"/>
      <c r="M124" s="63"/>
      <c r="N124" s="54"/>
      <c r="O124" s="54"/>
      <c r="P124" s="122">
        <f>P125</f>
        <v>0</v>
      </c>
      <c r="Q124" s="54"/>
      <c r="R124" s="122">
        <f>R125</f>
        <v>12.645440489999999</v>
      </c>
      <c r="S124" s="54"/>
      <c r="T124" s="123">
        <f>T125</f>
        <v>0</v>
      </c>
      <c r="AT124" s="17" t="s">
        <v>86</v>
      </c>
      <c r="AU124" s="17" t="s">
        <v>143</v>
      </c>
      <c r="BK124" s="124">
        <f>BK125</f>
        <v>0</v>
      </c>
    </row>
    <row r="125" spans="2:65" s="11" customFormat="1" ht="25.9" customHeight="1">
      <c r="B125" s="125"/>
      <c r="D125" s="126" t="s">
        <v>86</v>
      </c>
      <c r="E125" s="127" t="s">
        <v>160</v>
      </c>
      <c r="F125" s="127" t="s">
        <v>161</v>
      </c>
      <c r="I125" s="128"/>
      <c r="J125" s="129">
        <f>BK125</f>
        <v>0</v>
      </c>
      <c r="L125" s="125"/>
      <c r="M125" s="130"/>
      <c r="P125" s="131">
        <f>P126+P283+P291+P299</f>
        <v>0</v>
      </c>
      <c r="R125" s="131">
        <f>R126+R283+R291+R299</f>
        <v>12.645440489999999</v>
      </c>
      <c r="T125" s="132">
        <f>T126+T283+T291+T299</f>
        <v>0</v>
      </c>
      <c r="AR125" s="126" t="s">
        <v>94</v>
      </c>
      <c r="AT125" s="133" t="s">
        <v>86</v>
      </c>
      <c r="AU125" s="133" t="s">
        <v>87</v>
      </c>
      <c r="AY125" s="126" t="s">
        <v>162</v>
      </c>
      <c r="BK125" s="134">
        <f>BK126+BK283+BK291+BK299</f>
        <v>0</v>
      </c>
    </row>
    <row r="126" spans="2:65" s="11" customFormat="1" ht="22.9" customHeight="1">
      <c r="B126" s="125"/>
      <c r="D126" s="126" t="s">
        <v>86</v>
      </c>
      <c r="E126" s="135" t="s">
        <v>94</v>
      </c>
      <c r="F126" s="135" t="s">
        <v>454</v>
      </c>
      <c r="I126" s="128"/>
      <c r="J126" s="136">
        <f>BK126</f>
        <v>0</v>
      </c>
      <c r="L126" s="125"/>
      <c r="M126" s="130"/>
      <c r="P126" s="131">
        <f>SUM(P127:P282)</f>
        <v>0</v>
      </c>
      <c r="R126" s="131">
        <f>SUM(R127:R282)</f>
        <v>6.2849547999999986</v>
      </c>
      <c r="T126" s="132">
        <f>SUM(T127:T282)</f>
        <v>0</v>
      </c>
      <c r="AR126" s="126" t="s">
        <v>94</v>
      </c>
      <c r="AT126" s="133" t="s">
        <v>86</v>
      </c>
      <c r="AU126" s="133" t="s">
        <v>94</v>
      </c>
      <c r="AY126" s="126" t="s">
        <v>162</v>
      </c>
      <c r="BK126" s="134">
        <f>SUM(BK127:BK282)</f>
        <v>0</v>
      </c>
    </row>
    <row r="127" spans="2:65" s="1" customFormat="1" ht="16.5" customHeight="1">
      <c r="B127" s="33"/>
      <c r="C127" s="137" t="s">
        <v>94</v>
      </c>
      <c r="D127" s="137" t="s">
        <v>165</v>
      </c>
      <c r="E127" s="138" t="s">
        <v>1589</v>
      </c>
      <c r="F127" s="139" t="s">
        <v>1590</v>
      </c>
      <c r="G127" s="140" t="s">
        <v>507</v>
      </c>
      <c r="H127" s="141">
        <v>12</v>
      </c>
      <c r="I127" s="142"/>
      <c r="J127" s="143">
        <f>ROUND(I127*H127,2)</f>
        <v>0</v>
      </c>
      <c r="K127" s="139" t="s">
        <v>169</v>
      </c>
      <c r="L127" s="33"/>
      <c r="M127" s="144" t="s">
        <v>1</v>
      </c>
      <c r="N127" s="145" t="s">
        <v>52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170</v>
      </c>
      <c r="AT127" s="148" t="s">
        <v>165</v>
      </c>
      <c r="AU127" s="148" t="s">
        <v>96</v>
      </c>
      <c r="AY127" s="17" t="s">
        <v>162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94</v>
      </c>
      <c r="BK127" s="149">
        <f>ROUND(I127*H127,2)</f>
        <v>0</v>
      </c>
      <c r="BL127" s="17" t="s">
        <v>170</v>
      </c>
      <c r="BM127" s="148" t="s">
        <v>1591</v>
      </c>
    </row>
    <row r="128" spans="2:65" s="12" customFormat="1">
      <c r="B128" s="150"/>
      <c r="D128" s="151" t="s">
        <v>172</v>
      </c>
      <c r="E128" s="152" t="s">
        <v>1</v>
      </c>
      <c r="F128" s="153" t="s">
        <v>459</v>
      </c>
      <c r="H128" s="152" t="s">
        <v>1</v>
      </c>
      <c r="I128" s="154"/>
      <c r="L128" s="150"/>
      <c r="M128" s="155"/>
      <c r="T128" s="156"/>
      <c r="AT128" s="152" t="s">
        <v>172</v>
      </c>
      <c r="AU128" s="152" t="s">
        <v>96</v>
      </c>
      <c r="AV128" s="12" t="s">
        <v>94</v>
      </c>
      <c r="AW128" s="12" t="s">
        <v>42</v>
      </c>
      <c r="AX128" s="12" t="s">
        <v>87</v>
      </c>
      <c r="AY128" s="152" t="s">
        <v>162</v>
      </c>
    </row>
    <row r="129" spans="2:65" s="12" customFormat="1">
      <c r="B129" s="150"/>
      <c r="D129" s="151" t="s">
        <v>172</v>
      </c>
      <c r="E129" s="152" t="s">
        <v>1</v>
      </c>
      <c r="F129" s="153" t="s">
        <v>173</v>
      </c>
      <c r="H129" s="152" t="s">
        <v>1</v>
      </c>
      <c r="I129" s="154"/>
      <c r="L129" s="150"/>
      <c r="M129" s="155"/>
      <c r="T129" s="156"/>
      <c r="AT129" s="152" t="s">
        <v>172</v>
      </c>
      <c r="AU129" s="152" t="s">
        <v>96</v>
      </c>
      <c r="AV129" s="12" t="s">
        <v>94</v>
      </c>
      <c r="AW129" s="12" t="s">
        <v>42</v>
      </c>
      <c r="AX129" s="12" t="s">
        <v>87</v>
      </c>
      <c r="AY129" s="152" t="s">
        <v>162</v>
      </c>
    </row>
    <row r="130" spans="2:65" s="12" customFormat="1">
      <c r="B130" s="150"/>
      <c r="D130" s="151" t="s">
        <v>172</v>
      </c>
      <c r="E130" s="152" t="s">
        <v>1</v>
      </c>
      <c r="F130" s="153" t="s">
        <v>1592</v>
      </c>
      <c r="H130" s="152" t="s">
        <v>1</v>
      </c>
      <c r="I130" s="154"/>
      <c r="L130" s="150"/>
      <c r="M130" s="155"/>
      <c r="T130" s="156"/>
      <c r="AT130" s="152" t="s">
        <v>172</v>
      </c>
      <c r="AU130" s="152" t="s">
        <v>96</v>
      </c>
      <c r="AV130" s="12" t="s">
        <v>94</v>
      </c>
      <c r="AW130" s="12" t="s">
        <v>42</v>
      </c>
      <c r="AX130" s="12" t="s">
        <v>87</v>
      </c>
      <c r="AY130" s="152" t="s">
        <v>162</v>
      </c>
    </row>
    <row r="131" spans="2:65" s="12" customFormat="1">
      <c r="B131" s="150"/>
      <c r="D131" s="151" t="s">
        <v>172</v>
      </c>
      <c r="E131" s="152" t="s">
        <v>1</v>
      </c>
      <c r="F131" s="153" t="s">
        <v>1593</v>
      </c>
      <c r="H131" s="152" t="s">
        <v>1</v>
      </c>
      <c r="I131" s="154"/>
      <c r="L131" s="150"/>
      <c r="M131" s="155"/>
      <c r="T131" s="156"/>
      <c r="AT131" s="152" t="s">
        <v>172</v>
      </c>
      <c r="AU131" s="152" t="s">
        <v>96</v>
      </c>
      <c r="AV131" s="12" t="s">
        <v>94</v>
      </c>
      <c r="AW131" s="12" t="s">
        <v>42</v>
      </c>
      <c r="AX131" s="12" t="s">
        <v>87</v>
      </c>
      <c r="AY131" s="152" t="s">
        <v>162</v>
      </c>
    </row>
    <row r="132" spans="2:65" s="12" customFormat="1">
      <c r="B132" s="150"/>
      <c r="D132" s="151" t="s">
        <v>172</v>
      </c>
      <c r="E132" s="152" t="s">
        <v>1</v>
      </c>
      <c r="F132" s="153" t="s">
        <v>1594</v>
      </c>
      <c r="H132" s="152" t="s">
        <v>1</v>
      </c>
      <c r="I132" s="154"/>
      <c r="L132" s="150"/>
      <c r="M132" s="155"/>
      <c r="T132" s="156"/>
      <c r="AT132" s="152" t="s">
        <v>172</v>
      </c>
      <c r="AU132" s="152" t="s">
        <v>96</v>
      </c>
      <c r="AV132" s="12" t="s">
        <v>94</v>
      </c>
      <c r="AW132" s="12" t="s">
        <v>42</v>
      </c>
      <c r="AX132" s="12" t="s">
        <v>87</v>
      </c>
      <c r="AY132" s="152" t="s">
        <v>162</v>
      </c>
    </row>
    <row r="133" spans="2:65" s="12" customFormat="1">
      <c r="B133" s="150"/>
      <c r="D133" s="151" t="s">
        <v>172</v>
      </c>
      <c r="E133" s="152" t="s">
        <v>1</v>
      </c>
      <c r="F133" s="153" t="s">
        <v>466</v>
      </c>
      <c r="H133" s="152" t="s">
        <v>1</v>
      </c>
      <c r="I133" s="154"/>
      <c r="L133" s="150"/>
      <c r="M133" s="155"/>
      <c r="T133" s="156"/>
      <c r="AT133" s="152" t="s">
        <v>172</v>
      </c>
      <c r="AU133" s="152" t="s">
        <v>96</v>
      </c>
      <c r="AV133" s="12" t="s">
        <v>94</v>
      </c>
      <c r="AW133" s="12" t="s">
        <v>42</v>
      </c>
      <c r="AX133" s="12" t="s">
        <v>87</v>
      </c>
      <c r="AY133" s="152" t="s">
        <v>162</v>
      </c>
    </row>
    <row r="134" spans="2:65" s="15" customFormat="1">
      <c r="B134" s="171"/>
      <c r="D134" s="151" t="s">
        <v>172</v>
      </c>
      <c r="E134" s="172" t="s">
        <v>1</v>
      </c>
      <c r="F134" s="173" t="s">
        <v>220</v>
      </c>
      <c r="H134" s="174">
        <v>0</v>
      </c>
      <c r="I134" s="175"/>
      <c r="L134" s="171"/>
      <c r="M134" s="176"/>
      <c r="T134" s="177"/>
      <c r="AT134" s="172" t="s">
        <v>172</v>
      </c>
      <c r="AU134" s="172" t="s">
        <v>96</v>
      </c>
      <c r="AV134" s="15" t="s">
        <v>186</v>
      </c>
      <c r="AW134" s="15" t="s">
        <v>42</v>
      </c>
      <c r="AX134" s="15" t="s">
        <v>87</v>
      </c>
      <c r="AY134" s="172" t="s">
        <v>162</v>
      </c>
    </row>
    <row r="135" spans="2:65" s="12" customFormat="1">
      <c r="B135" s="150"/>
      <c r="D135" s="151" t="s">
        <v>172</v>
      </c>
      <c r="E135" s="152" t="s">
        <v>1</v>
      </c>
      <c r="F135" s="153" t="s">
        <v>1595</v>
      </c>
      <c r="H135" s="152" t="s">
        <v>1</v>
      </c>
      <c r="I135" s="154"/>
      <c r="L135" s="150"/>
      <c r="M135" s="155"/>
      <c r="T135" s="156"/>
      <c r="AT135" s="152" t="s">
        <v>172</v>
      </c>
      <c r="AU135" s="152" t="s">
        <v>96</v>
      </c>
      <c r="AV135" s="12" t="s">
        <v>94</v>
      </c>
      <c r="AW135" s="12" t="s">
        <v>42</v>
      </c>
      <c r="AX135" s="12" t="s">
        <v>87</v>
      </c>
      <c r="AY135" s="152" t="s">
        <v>162</v>
      </c>
    </row>
    <row r="136" spans="2:65" s="12" customFormat="1">
      <c r="B136" s="150"/>
      <c r="D136" s="151" t="s">
        <v>172</v>
      </c>
      <c r="E136" s="152" t="s">
        <v>1</v>
      </c>
      <c r="F136" s="153" t="s">
        <v>1596</v>
      </c>
      <c r="H136" s="152" t="s">
        <v>1</v>
      </c>
      <c r="I136" s="154"/>
      <c r="L136" s="150"/>
      <c r="M136" s="155"/>
      <c r="T136" s="156"/>
      <c r="AT136" s="152" t="s">
        <v>172</v>
      </c>
      <c r="AU136" s="152" t="s">
        <v>96</v>
      </c>
      <c r="AV136" s="12" t="s">
        <v>94</v>
      </c>
      <c r="AW136" s="12" t="s">
        <v>42</v>
      </c>
      <c r="AX136" s="12" t="s">
        <v>87</v>
      </c>
      <c r="AY136" s="152" t="s">
        <v>162</v>
      </c>
    </row>
    <row r="137" spans="2:65" s="12" customFormat="1">
      <c r="B137" s="150"/>
      <c r="D137" s="151" t="s">
        <v>172</v>
      </c>
      <c r="E137" s="152" t="s">
        <v>1</v>
      </c>
      <c r="F137" s="153" t="s">
        <v>1597</v>
      </c>
      <c r="H137" s="152" t="s">
        <v>1</v>
      </c>
      <c r="I137" s="154"/>
      <c r="L137" s="150"/>
      <c r="M137" s="155"/>
      <c r="T137" s="156"/>
      <c r="AT137" s="152" t="s">
        <v>172</v>
      </c>
      <c r="AU137" s="152" t="s">
        <v>96</v>
      </c>
      <c r="AV137" s="12" t="s">
        <v>94</v>
      </c>
      <c r="AW137" s="12" t="s">
        <v>42</v>
      </c>
      <c r="AX137" s="12" t="s">
        <v>87</v>
      </c>
      <c r="AY137" s="152" t="s">
        <v>162</v>
      </c>
    </row>
    <row r="138" spans="2:65" s="15" customFormat="1">
      <c r="B138" s="171"/>
      <c r="D138" s="151" t="s">
        <v>172</v>
      </c>
      <c r="E138" s="172" t="s">
        <v>1</v>
      </c>
      <c r="F138" s="173" t="s">
        <v>220</v>
      </c>
      <c r="H138" s="174">
        <v>0</v>
      </c>
      <c r="I138" s="175"/>
      <c r="L138" s="171"/>
      <c r="M138" s="176"/>
      <c r="T138" s="177"/>
      <c r="AT138" s="172" t="s">
        <v>172</v>
      </c>
      <c r="AU138" s="172" t="s">
        <v>96</v>
      </c>
      <c r="AV138" s="15" t="s">
        <v>186</v>
      </c>
      <c r="AW138" s="15" t="s">
        <v>42</v>
      </c>
      <c r="AX138" s="15" t="s">
        <v>87</v>
      </c>
      <c r="AY138" s="172" t="s">
        <v>162</v>
      </c>
    </row>
    <row r="139" spans="2:65" s="12" customFormat="1">
      <c r="B139" s="150"/>
      <c r="D139" s="151" t="s">
        <v>172</v>
      </c>
      <c r="E139" s="152" t="s">
        <v>1</v>
      </c>
      <c r="F139" s="153" t="s">
        <v>1598</v>
      </c>
      <c r="H139" s="152" t="s">
        <v>1</v>
      </c>
      <c r="I139" s="154"/>
      <c r="L139" s="150"/>
      <c r="M139" s="155"/>
      <c r="T139" s="156"/>
      <c r="AT139" s="152" t="s">
        <v>172</v>
      </c>
      <c r="AU139" s="152" t="s">
        <v>96</v>
      </c>
      <c r="AV139" s="12" t="s">
        <v>94</v>
      </c>
      <c r="AW139" s="12" t="s">
        <v>42</v>
      </c>
      <c r="AX139" s="12" t="s">
        <v>87</v>
      </c>
      <c r="AY139" s="152" t="s">
        <v>162</v>
      </c>
    </row>
    <row r="140" spans="2:65" s="13" customFormat="1">
      <c r="B140" s="157"/>
      <c r="D140" s="151" t="s">
        <v>172</v>
      </c>
      <c r="E140" s="158" t="s">
        <v>1</v>
      </c>
      <c r="F140" s="159" t="s">
        <v>1599</v>
      </c>
      <c r="H140" s="160">
        <v>24</v>
      </c>
      <c r="I140" s="161"/>
      <c r="L140" s="157"/>
      <c r="M140" s="162"/>
      <c r="T140" s="163"/>
      <c r="AT140" s="158" t="s">
        <v>172</v>
      </c>
      <c r="AU140" s="158" t="s">
        <v>96</v>
      </c>
      <c r="AV140" s="13" t="s">
        <v>96</v>
      </c>
      <c r="AW140" s="13" t="s">
        <v>42</v>
      </c>
      <c r="AX140" s="13" t="s">
        <v>87</v>
      </c>
      <c r="AY140" s="158" t="s">
        <v>162</v>
      </c>
    </row>
    <row r="141" spans="2:65" s="13" customFormat="1">
      <c r="B141" s="157"/>
      <c r="D141" s="151" t="s">
        <v>172</v>
      </c>
      <c r="E141" s="158" t="s">
        <v>1</v>
      </c>
      <c r="F141" s="159" t="s">
        <v>1600</v>
      </c>
      <c r="H141" s="160">
        <v>-12</v>
      </c>
      <c r="I141" s="161"/>
      <c r="L141" s="157"/>
      <c r="M141" s="162"/>
      <c r="T141" s="163"/>
      <c r="AT141" s="158" t="s">
        <v>172</v>
      </c>
      <c r="AU141" s="158" t="s">
        <v>96</v>
      </c>
      <c r="AV141" s="13" t="s">
        <v>96</v>
      </c>
      <c r="AW141" s="13" t="s">
        <v>42</v>
      </c>
      <c r="AX141" s="13" t="s">
        <v>87</v>
      </c>
      <c r="AY141" s="158" t="s">
        <v>162</v>
      </c>
    </row>
    <row r="142" spans="2:65" s="15" customFormat="1">
      <c r="B142" s="171"/>
      <c r="D142" s="151" t="s">
        <v>172</v>
      </c>
      <c r="E142" s="172" t="s">
        <v>1</v>
      </c>
      <c r="F142" s="173" t="s">
        <v>1601</v>
      </c>
      <c r="H142" s="174">
        <v>12</v>
      </c>
      <c r="I142" s="175"/>
      <c r="L142" s="171"/>
      <c r="M142" s="176"/>
      <c r="T142" s="177"/>
      <c r="AT142" s="172" t="s">
        <v>172</v>
      </c>
      <c r="AU142" s="172" t="s">
        <v>96</v>
      </c>
      <c r="AV142" s="15" t="s">
        <v>186</v>
      </c>
      <c r="AW142" s="15" t="s">
        <v>42</v>
      </c>
      <c r="AX142" s="15" t="s">
        <v>87</v>
      </c>
      <c r="AY142" s="172" t="s">
        <v>162</v>
      </c>
    </row>
    <row r="143" spans="2:65" s="14" customFormat="1">
      <c r="B143" s="164"/>
      <c r="D143" s="151" t="s">
        <v>172</v>
      </c>
      <c r="E143" s="165" t="s">
        <v>1583</v>
      </c>
      <c r="F143" s="166" t="s">
        <v>178</v>
      </c>
      <c r="H143" s="167">
        <v>12</v>
      </c>
      <c r="I143" s="168"/>
      <c r="L143" s="164"/>
      <c r="M143" s="169"/>
      <c r="T143" s="170"/>
      <c r="AT143" s="165" t="s">
        <v>172</v>
      </c>
      <c r="AU143" s="165" t="s">
        <v>96</v>
      </c>
      <c r="AV143" s="14" t="s">
        <v>170</v>
      </c>
      <c r="AW143" s="14" t="s">
        <v>42</v>
      </c>
      <c r="AX143" s="14" t="s">
        <v>94</v>
      </c>
      <c r="AY143" s="165" t="s">
        <v>162</v>
      </c>
    </row>
    <row r="144" spans="2:65" s="1" customFormat="1" ht="16.5" customHeight="1">
      <c r="B144" s="33"/>
      <c r="C144" s="185" t="s">
        <v>96</v>
      </c>
      <c r="D144" s="185" t="s">
        <v>585</v>
      </c>
      <c r="E144" s="186" t="s">
        <v>1602</v>
      </c>
      <c r="F144" s="187" t="s">
        <v>1603</v>
      </c>
      <c r="G144" s="188" t="s">
        <v>507</v>
      </c>
      <c r="H144" s="189">
        <v>12.36</v>
      </c>
      <c r="I144" s="190"/>
      <c r="J144" s="191">
        <f>ROUND(I144*H144,2)</f>
        <v>0</v>
      </c>
      <c r="K144" s="187" t="s">
        <v>169</v>
      </c>
      <c r="L144" s="192"/>
      <c r="M144" s="193" t="s">
        <v>1</v>
      </c>
      <c r="N144" s="194" t="s">
        <v>52</v>
      </c>
      <c r="P144" s="146">
        <f>O144*H144</f>
        <v>0</v>
      </c>
      <c r="Q144" s="146">
        <v>0.22</v>
      </c>
      <c r="R144" s="146">
        <f>Q144*H144</f>
        <v>2.7191999999999998</v>
      </c>
      <c r="S144" s="146">
        <v>0</v>
      </c>
      <c r="T144" s="147">
        <f>S144*H144</f>
        <v>0</v>
      </c>
      <c r="AR144" s="148" t="s">
        <v>211</v>
      </c>
      <c r="AT144" s="148" t="s">
        <v>585</v>
      </c>
      <c r="AU144" s="148" t="s">
        <v>96</v>
      </c>
      <c r="AY144" s="17" t="s">
        <v>162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94</v>
      </c>
      <c r="BK144" s="149">
        <f>ROUND(I144*H144,2)</f>
        <v>0</v>
      </c>
      <c r="BL144" s="17" t="s">
        <v>170</v>
      </c>
      <c r="BM144" s="148" t="s">
        <v>1604</v>
      </c>
    </row>
    <row r="145" spans="2:65" s="12" customFormat="1">
      <c r="B145" s="150"/>
      <c r="D145" s="151" t="s">
        <v>172</v>
      </c>
      <c r="E145" s="152" t="s">
        <v>1</v>
      </c>
      <c r="F145" s="153" t="s">
        <v>1605</v>
      </c>
      <c r="H145" s="152" t="s">
        <v>1</v>
      </c>
      <c r="I145" s="154"/>
      <c r="L145" s="150"/>
      <c r="M145" s="155"/>
      <c r="T145" s="156"/>
      <c r="AT145" s="152" t="s">
        <v>172</v>
      </c>
      <c r="AU145" s="152" t="s">
        <v>96</v>
      </c>
      <c r="AV145" s="12" t="s">
        <v>94</v>
      </c>
      <c r="AW145" s="12" t="s">
        <v>42</v>
      </c>
      <c r="AX145" s="12" t="s">
        <v>87</v>
      </c>
      <c r="AY145" s="152" t="s">
        <v>162</v>
      </c>
    </row>
    <row r="146" spans="2:65" s="13" customFormat="1">
      <c r="B146" s="157"/>
      <c r="D146" s="151" t="s">
        <v>172</v>
      </c>
      <c r="E146" s="158" t="s">
        <v>1</v>
      </c>
      <c r="F146" s="159" t="s">
        <v>1606</v>
      </c>
      <c r="H146" s="160">
        <v>12.36</v>
      </c>
      <c r="I146" s="161"/>
      <c r="L146" s="157"/>
      <c r="M146" s="162"/>
      <c r="T146" s="163"/>
      <c r="AT146" s="158" t="s">
        <v>172</v>
      </c>
      <c r="AU146" s="158" t="s">
        <v>96</v>
      </c>
      <c r="AV146" s="13" t="s">
        <v>96</v>
      </c>
      <c r="AW146" s="13" t="s">
        <v>42</v>
      </c>
      <c r="AX146" s="13" t="s">
        <v>87</v>
      </c>
      <c r="AY146" s="158" t="s">
        <v>162</v>
      </c>
    </row>
    <row r="147" spans="2:65" s="13" customFormat="1">
      <c r="B147" s="157"/>
      <c r="D147" s="151" t="s">
        <v>172</v>
      </c>
      <c r="E147" s="158" t="s">
        <v>1</v>
      </c>
      <c r="F147" s="159" t="s">
        <v>1607</v>
      </c>
      <c r="H147" s="160">
        <v>0</v>
      </c>
      <c r="I147" s="161"/>
      <c r="L147" s="157"/>
      <c r="M147" s="162"/>
      <c r="T147" s="163"/>
      <c r="AT147" s="158" t="s">
        <v>172</v>
      </c>
      <c r="AU147" s="158" t="s">
        <v>96</v>
      </c>
      <c r="AV147" s="13" t="s">
        <v>96</v>
      </c>
      <c r="AW147" s="13" t="s">
        <v>42</v>
      </c>
      <c r="AX147" s="13" t="s">
        <v>87</v>
      </c>
      <c r="AY147" s="158" t="s">
        <v>162</v>
      </c>
    </row>
    <row r="148" spans="2:65" s="12" customFormat="1">
      <c r="B148" s="150"/>
      <c r="D148" s="151" t="s">
        <v>172</v>
      </c>
      <c r="E148" s="152" t="s">
        <v>1</v>
      </c>
      <c r="F148" s="153" t="s">
        <v>1608</v>
      </c>
      <c r="H148" s="152" t="s">
        <v>1</v>
      </c>
      <c r="I148" s="154"/>
      <c r="L148" s="150"/>
      <c r="M148" s="155"/>
      <c r="T148" s="156"/>
      <c r="AT148" s="152" t="s">
        <v>172</v>
      </c>
      <c r="AU148" s="152" t="s">
        <v>96</v>
      </c>
      <c r="AV148" s="12" t="s">
        <v>94</v>
      </c>
      <c r="AW148" s="12" t="s">
        <v>42</v>
      </c>
      <c r="AX148" s="12" t="s">
        <v>87</v>
      </c>
      <c r="AY148" s="152" t="s">
        <v>162</v>
      </c>
    </row>
    <row r="149" spans="2:65" s="15" customFormat="1">
      <c r="B149" s="171"/>
      <c r="D149" s="151" t="s">
        <v>172</v>
      </c>
      <c r="E149" s="172" t="s">
        <v>1</v>
      </c>
      <c r="F149" s="173" t="s">
        <v>220</v>
      </c>
      <c r="H149" s="174">
        <v>12.36</v>
      </c>
      <c r="I149" s="175"/>
      <c r="L149" s="171"/>
      <c r="M149" s="176"/>
      <c r="T149" s="177"/>
      <c r="AT149" s="172" t="s">
        <v>172</v>
      </c>
      <c r="AU149" s="172" t="s">
        <v>96</v>
      </c>
      <c r="AV149" s="15" t="s">
        <v>186</v>
      </c>
      <c r="AW149" s="15" t="s">
        <v>42</v>
      </c>
      <c r="AX149" s="15" t="s">
        <v>87</v>
      </c>
      <c r="AY149" s="172" t="s">
        <v>162</v>
      </c>
    </row>
    <row r="150" spans="2:65" s="14" customFormat="1">
      <c r="B150" s="164"/>
      <c r="D150" s="151" t="s">
        <v>172</v>
      </c>
      <c r="E150" s="165" t="s">
        <v>1</v>
      </c>
      <c r="F150" s="166" t="s">
        <v>178</v>
      </c>
      <c r="H150" s="167">
        <v>12.36</v>
      </c>
      <c r="I150" s="168"/>
      <c r="L150" s="164"/>
      <c r="M150" s="169"/>
      <c r="T150" s="170"/>
      <c r="AT150" s="165" t="s">
        <v>172</v>
      </c>
      <c r="AU150" s="165" t="s">
        <v>96</v>
      </c>
      <c r="AV150" s="14" t="s">
        <v>170</v>
      </c>
      <c r="AW150" s="14" t="s">
        <v>42</v>
      </c>
      <c r="AX150" s="14" t="s">
        <v>94</v>
      </c>
      <c r="AY150" s="165" t="s">
        <v>162</v>
      </c>
    </row>
    <row r="151" spans="2:65" s="1" customFormat="1" ht="16.5" customHeight="1">
      <c r="B151" s="33"/>
      <c r="C151" s="137" t="s">
        <v>186</v>
      </c>
      <c r="D151" s="137" t="s">
        <v>165</v>
      </c>
      <c r="E151" s="138" t="s">
        <v>1609</v>
      </c>
      <c r="F151" s="139" t="s">
        <v>810</v>
      </c>
      <c r="G151" s="140" t="s">
        <v>507</v>
      </c>
      <c r="H151" s="141">
        <v>14</v>
      </c>
      <c r="I151" s="142"/>
      <c r="J151" s="143">
        <f>ROUND(I151*H151,2)</f>
        <v>0</v>
      </c>
      <c r="K151" s="139" t="s">
        <v>169</v>
      </c>
      <c r="L151" s="33"/>
      <c r="M151" s="144" t="s">
        <v>1</v>
      </c>
      <c r="N151" s="145" t="s">
        <v>52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170</v>
      </c>
      <c r="AT151" s="148" t="s">
        <v>165</v>
      </c>
      <c r="AU151" s="148" t="s">
        <v>96</v>
      </c>
      <c r="AY151" s="17" t="s">
        <v>162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170</v>
      </c>
      <c r="BM151" s="148" t="s">
        <v>1610</v>
      </c>
    </row>
    <row r="152" spans="2:65" s="12" customFormat="1">
      <c r="B152" s="150"/>
      <c r="D152" s="151" t="s">
        <v>172</v>
      </c>
      <c r="E152" s="152" t="s">
        <v>1</v>
      </c>
      <c r="F152" s="153" t="s">
        <v>1611</v>
      </c>
      <c r="H152" s="152" t="s">
        <v>1</v>
      </c>
      <c r="I152" s="154"/>
      <c r="L152" s="150"/>
      <c r="M152" s="155"/>
      <c r="T152" s="156"/>
      <c r="AT152" s="152" t="s">
        <v>172</v>
      </c>
      <c r="AU152" s="152" t="s">
        <v>96</v>
      </c>
      <c r="AV152" s="12" t="s">
        <v>94</v>
      </c>
      <c r="AW152" s="12" t="s">
        <v>42</v>
      </c>
      <c r="AX152" s="12" t="s">
        <v>87</v>
      </c>
      <c r="AY152" s="152" t="s">
        <v>162</v>
      </c>
    </row>
    <row r="153" spans="2:65" s="12" customFormat="1">
      <c r="B153" s="150"/>
      <c r="D153" s="151" t="s">
        <v>172</v>
      </c>
      <c r="E153" s="152" t="s">
        <v>1</v>
      </c>
      <c r="F153" s="153" t="s">
        <v>1612</v>
      </c>
      <c r="H153" s="152" t="s">
        <v>1</v>
      </c>
      <c r="I153" s="154"/>
      <c r="L153" s="150"/>
      <c r="M153" s="155"/>
      <c r="T153" s="156"/>
      <c r="AT153" s="152" t="s">
        <v>172</v>
      </c>
      <c r="AU153" s="152" t="s">
        <v>96</v>
      </c>
      <c r="AV153" s="12" t="s">
        <v>94</v>
      </c>
      <c r="AW153" s="12" t="s">
        <v>42</v>
      </c>
      <c r="AX153" s="12" t="s">
        <v>87</v>
      </c>
      <c r="AY153" s="152" t="s">
        <v>162</v>
      </c>
    </row>
    <row r="154" spans="2:65" s="15" customFormat="1">
      <c r="B154" s="171"/>
      <c r="D154" s="151" t="s">
        <v>172</v>
      </c>
      <c r="E154" s="172" t="s">
        <v>1</v>
      </c>
      <c r="F154" s="173" t="s">
        <v>220</v>
      </c>
      <c r="H154" s="174">
        <v>0</v>
      </c>
      <c r="I154" s="175"/>
      <c r="L154" s="171"/>
      <c r="M154" s="176"/>
      <c r="T154" s="177"/>
      <c r="AT154" s="172" t="s">
        <v>172</v>
      </c>
      <c r="AU154" s="172" t="s">
        <v>96</v>
      </c>
      <c r="AV154" s="15" t="s">
        <v>186</v>
      </c>
      <c r="AW154" s="15" t="s">
        <v>42</v>
      </c>
      <c r="AX154" s="15" t="s">
        <v>87</v>
      </c>
      <c r="AY154" s="172" t="s">
        <v>162</v>
      </c>
    </row>
    <row r="155" spans="2:65" s="12" customFormat="1">
      <c r="B155" s="150"/>
      <c r="D155" s="151" t="s">
        <v>172</v>
      </c>
      <c r="E155" s="152" t="s">
        <v>1</v>
      </c>
      <c r="F155" s="153" t="s">
        <v>1613</v>
      </c>
      <c r="H155" s="152" t="s">
        <v>1</v>
      </c>
      <c r="I155" s="154"/>
      <c r="L155" s="150"/>
      <c r="M155" s="155"/>
      <c r="T155" s="156"/>
      <c r="AT155" s="152" t="s">
        <v>172</v>
      </c>
      <c r="AU155" s="152" t="s">
        <v>96</v>
      </c>
      <c r="AV155" s="12" t="s">
        <v>94</v>
      </c>
      <c r="AW155" s="12" t="s">
        <v>42</v>
      </c>
      <c r="AX155" s="12" t="s">
        <v>87</v>
      </c>
      <c r="AY155" s="152" t="s">
        <v>162</v>
      </c>
    </row>
    <row r="156" spans="2:65" s="13" customFormat="1">
      <c r="B156" s="157"/>
      <c r="D156" s="151" t="s">
        <v>172</v>
      </c>
      <c r="E156" s="158" t="s">
        <v>1</v>
      </c>
      <c r="F156" s="159" t="s">
        <v>1614</v>
      </c>
      <c r="H156" s="160">
        <v>2</v>
      </c>
      <c r="I156" s="161"/>
      <c r="L156" s="157"/>
      <c r="M156" s="162"/>
      <c r="T156" s="163"/>
      <c r="AT156" s="158" t="s">
        <v>172</v>
      </c>
      <c r="AU156" s="158" t="s">
        <v>96</v>
      </c>
      <c r="AV156" s="13" t="s">
        <v>96</v>
      </c>
      <c r="AW156" s="13" t="s">
        <v>42</v>
      </c>
      <c r="AX156" s="13" t="s">
        <v>87</v>
      </c>
      <c r="AY156" s="158" t="s">
        <v>162</v>
      </c>
    </row>
    <row r="157" spans="2:65" s="12" customFormat="1">
      <c r="B157" s="150"/>
      <c r="D157" s="151" t="s">
        <v>172</v>
      </c>
      <c r="E157" s="152" t="s">
        <v>1</v>
      </c>
      <c r="F157" s="153" t="s">
        <v>1615</v>
      </c>
      <c r="H157" s="152" t="s">
        <v>1</v>
      </c>
      <c r="I157" s="154"/>
      <c r="L157" s="150"/>
      <c r="M157" s="155"/>
      <c r="T157" s="156"/>
      <c r="AT157" s="152" t="s">
        <v>172</v>
      </c>
      <c r="AU157" s="152" t="s">
        <v>96</v>
      </c>
      <c r="AV157" s="12" t="s">
        <v>94</v>
      </c>
      <c r="AW157" s="12" t="s">
        <v>42</v>
      </c>
      <c r="AX157" s="12" t="s">
        <v>87</v>
      </c>
      <c r="AY157" s="152" t="s">
        <v>162</v>
      </c>
    </row>
    <row r="158" spans="2:65" s="13" customFormat="1">
      <c r="B158" s="157"/>
      <c r="D158" s="151" t="s">
        <v>172</v>
      </c>
      <c r="E158" s="158" t="s">
        <v>1</v>
      </c>
      <c r="F158" s="159" t="s">
        <v>1616</v>
      </c>
      <c r="H158" s="160">
        <v>12</v>
      </c>
      <c r="I158" s="161"/>
      <c r="L158" s="157"/>
      <c r="M158" s="162"/>
      <c r="T158" s="163"/>
      <c r="AT158" s="158" t="s">
        <v>172</v>
      </c>
      <c r="AU158" s="158" t="s">
        <v>96</v>
      </c>
      <c r="AV158" s="13" t="s">
        <v>96</v>
      </c>
      <c r="AW158" s="13" t="s">
        <v>42</v>
      </c>
      <c r="AX158" s="13" t="s">
        <v>87</v>
      </c>
      <c r="AY158" s="158" t="s">
        <v>162</v>
      </c>
    </row>
    <row r="159" spans="2:65" s="14" customFormat="1">
      <c r="B159" s="164"/>
      <c r="D159" s="151" t="s">
        <v>172</v>
      </c>
      <c r="E159" s="165" t="s">
        <v>1581</v>
      </c>
      <c r="F159" s="166" t="s">
        <v>1617</v>
      </c>
      <c r="H159" s="167">
        <v>14</v>
      </c>
      <c r="I159" s="168"/>
      <c r="L159" s="164"/>
      <c r="M159" s="169"/>
      <c r="T159" s="170"/>
      <c r="AT159" s="165" t="s">
        <v>172</v>
      </c>
      <c r="AU159" s="165" t="s">
        <v>96</v>
      </c>
      <c r="AV159" s="14" t="s">
        <v>170</v>
      </c>
      <c r="AW159" s="14" t="s">
        <v>42</v>
      </c>
      <c r="AX159" s="14" t="s">
        <v>94</v>
      </c>
      <c r="AY159" s="165" t="s">
        <v>162</v>
      </c>
    </row>
    <row r="160" spans="2:65" s="1" customFormat="1" ht="16.5" customHeight="1">
      <c r="B160" s="33"/>
      <c r="C160" s="137" t="s">
        <v>170</v>
      </c>
      <c r="D160" s="137" t="s">
        <v>165</v>
      </c>
      <c r="E160" s="138" t="s">
        <v>796</v>
      </c>
      <c r="F160" s="139" t="s">
        <v>797</v>
      </c>
      <c r="G160" s="140" t="s">
        <v>189</v>
      </c>
      <c r="H160" s="141">
        <v>24.5</v>
      </c>
      <c r="I160" s="142"/>
      <c r="J160" s="143">
        <f>ROUND(I160*H160,2)</f>
        <v>0</v>
      </c>
      <c r="K160" s="139" t="s">
        <v>209</v>
      </c>
      <c r="L160" s="33"/>
      <c r="M160" s="144" t="s">
        <v>1</v>
      </c>
      <c r="N160" s="145" t="s">
        <v>52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170</v>
      </c>
      <c r="AT160" s="148" t="s">
        <v>165</v>
      </c>
      <c r="AU160" s="148" t="s">
        <v>96</v>
      </c>
      <c r="AY160" s="17" t="s">
        <v>162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94</v>
      </c>
      <c r="BK160" s="149">
        <f>ROUND(I160*H160,2)</f>
        <v>0</v>
      </c>
      <c r="BL160" s="17" t="s">
        <v>170</v>
      </c>
      <c r="BM160" s="148" t="s">
        <v>1618</v>
      </c>
    </row>
    <row r="161" spans="2:65" s="13" customFormat="1">
      <c r="B161" s="157"/>
      <c r="D161" s="151" t="s">
        <v>172</v>
      </c>
      <c r="E161" s="158" t="s">
        <v>1</v>
      </c>
      <c r="F161" s="159" t="s">
        <v>1619</v>
      </c>
      <c r="H161" s="160">
        <v>24.5</v>
      </c>
      <c r="I161" s="161"/>
      <c r="L161" s="157"/>
      <c r="M161" s="162"/>
      <c r="T161" s="163"/>
      <c r="AT161" s="158" t="s">
        <v>172</v>
      </c>
      <c r="AU161" s="158" t="s">
        <v>96</v>
      </c>
      <c r="AV161" s="13" t="s">
        <v>96</v>
      </c>
      <c r="AW161" s="13" t="s">
        <v>42</v>
      </c>
      <c r="AX161" s="13" t="s">
        <v>94</v>
      </c>
      <c r="AY161" s="158" t="s">
        <v>162</v>
      </c>
    </row>
    <row r="162" spans="2:65" s="1" customFormat="1" ht="21.75" customHeight="1">
      <c r="B162" s="33"/>
      <c r="C162" s="137" t="s">
        <v>196</v>
      </c>
      <c r="D162" s="137" t="s">
        <v>165</v>
      </c>
      <c r="E162" s="138" t="s">
        <v>1620</v>
      </c>
      <c r="F162" s="139" t="s">
        <v>1621</v>
      </c>
      <c r="G162" s="140" t="s">
        <v>168</v>
      </c>
      <c r="H162" s="141">
        <v>2</v>
      </c>
      <c r="I162" s="142"/>
      <c r="J162" s="143">
        <f>ROUND(I162*H162,2)</f>
        <v>0</v>
      </c>
      <c r="K162" s="139" t="s">
        <v>169</v>
      </c>
      <c r="L162" s="33"/>
      <c r="M162" s="144" t="s">
        <v>1</v>
      </c>
      <c r="N162" s="145" t="s">
        <v>52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170</v>
      </c>
      <c r="AT162" s="148" t="s">
        <v>165</v>
      </c>
      <c r="AU162" s="148" t="s">
        <v>96</v>
      </c>
      <c r="AY162" s="17" t="s">
        <v>162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94</v>
      </c>
      <c r="BK162" s="149">
        <f>ROUND(I162*H162,2)</f>
        <v>0</v>
      </c>
      <c r="BL162" s="17" t="s">
        <v>170</v>
      </c>
      <c r="BM162" s="148" t="s">
        <v>1622</v>
      </c>
    </row>
    <row r="163" spans="2:65" s="12" customFormat="1">
      <c r="B163" s="150"/>
      <c r="D163" s="151" t="s">
        <v>172</v>
      </c>
      <c r="E163" s="152" t="s">
        <v>1</v>
      </c>
      <c r="F163" s="153" t="s">
        <v>1623</v>
      </c>
      <c r="H163" s="152" t="s">
        <v>1</v>
      </c>
      <c r="I163" s="154"/>
      <c r="L163" s="150"/>
      <c r="M163" s="155"/>
      <c r="T163" s="156"/>
      <c r="AT163" s="152" t="s">
        <v>172</v>
      </c>
      <c r="AU163" s="152" t="s">
        <v>96</v>
      </c>
      <c r="AV163" s="12" t="s">
        <v>94</v>
      </c>
      <c r="AW163" s="12" t="s">
        <v>42</v>
      </c>
      <c r="AX163" s="12" t="s">
        <v>87</v>
      </c>
      <c r="AY163" s="152" t="s">
        <v>162</v>
      </c>
    </row>
    <row r="164" spans="2:65" s="12" customFormat="1">
      <c r="B164" s="150"/>
      <c r="D164" s="151" t="s">
        <v>172</v>
      </c>
      <c r="E164" s="152" t="s">
        <v>1</v>
      </c>
      <c r="F164" s="153" t="s">
        <v>1624</v>
      </c>
      <c r="H164" s="152" t="s">
        <v>1</v>
      </c>
      <c r="I164" s="154"/>
      <c r="L164" s="150"/>
      <c r="M164" s="155"/>
      <c r="T164" s="156"/>
      <c r="AT164" s="152" t="s">
        <v>172</v>
      </c>
      <c r="AU164" s="152" t="s">
        <v>96</v>
      </c>
      <c r="AV164" s="12" t="s">
        <v>94</v>
      </c>
      <c r="AW164" s="12" t="s">
        <v>42</v>
      </c>
      <c r="AX164" s="12" t="s">
        <v>87</v>
      </c>
      <c r="AY164" s="152" t="s">
        <v>162</v>
      </c>
    </row>
    <row r="165" spans="2:65" s="12" customFormat="1">
      <c r="B165" s="150"/>
      <c r="D165" s="151" t="s">
        <v>172</v>
      </c>
      <c r="E165" s="152" t="s">
        <v>1</v>
      </c>
      <c r="F165" s="153" t="s">
        <v>1625</v>
      </c>
      <c r="H165" s="152" t="s">
        <v>1</v>
      </c>
      <c r="I165" s="154"/>
      <c r="L165" s="150"/>
      <c r="M165" s="155"/>
      <c r="T165" s="156"/>
      <c r="AT165" s="152" t="s">
        <v>172</v>
      </c>
      <c r="AU165" s="152" t="s">
        <v>96</v>
      </c>
      <c r="AV165" s="12" t="s">
        <v>94</v>
      </c>
      <c r="AW165" s="12" t="s">
        <v>42</v>
      </c>
      <c r="AX165" s="12" t="s">
        <v>87</v>
      </c>
      <c r="AY165" s="152" t="s">
        <v>162</v>
      </c>
    </row>
    <row r="166" spans="2:65" s="13" customFormat="1">
      <c r="B166" s="157"/>
      <c r="D166" s="151" t="s">
        <v>172</v>
      </c>
      <c r="E166" s="158" t="s">
        <v>1</v>
      </c>
      <c r="F166" s="159" t="s">
        <v>1626</v>
      </c>
      <c r="H166" s="160">
        <v>2</v>
      </c>
      <c r="I166" s="161"/>
      <c r="L166" s="157"/>
      <c r="M166" s="162"/>
      <c r="T166" s="163"/>
      <c r="AT166" s="158" t="s">
        <v>172</v>
      </c>
      <c r="AU166" s="158" t="s">
        <v>96</v>
      </c>
      <c r="AV166" s="13" t="s">
        <v>96</v>
      </c>
      <c r="AW166" s="13" t="s">
        <v>42</v>
      </c>
      <c r="AX166" s="13" t="s">
        <v>87</v>
      </c>
      <c r="AY166" s="158" t="s">
        <v>162</v>
      </c>
    </row>
    <row r="167" spans="2:65" s="15" customFormat="1">
      <c r="B167" s="171"/>
      <c r="D167" s="151" t="s">
        <v>172</v>
      </c>
      <c r="E167" s="172" t="s">
        <v>1</v>
      </c>
      <c r="F167" s="173" t="s">
        <v>220</v>
      </c>
      <c r="H167" s="174">
        <v>2</v>
      </c>
      <c r="I167" s="175"/>
      <c r="L167" s="171"/>
      <c r="M167" s="176"/>
      <c r="T167" s="177"/>
      <c r="AT167" s="172" t="s">
        <v>172</v>
      </c>
      <c r="AU167" s="172" t="s">
        <v>96</v>
      </c>
      <c r="AV167" s="15" t="s">
        <v>186</v>
      </c>
      <c r="AW167" s="15" t="s">
        <v>42</v>
      </c>
      <c r="AX167" s="15" t="s">
        <v>87</v>
      </c>
      <c r="AY167" s="172" t="s">
        <v>162</v>
      </c>
    </row>
    <row r="168" spans="2:65" s="14" customFormat="1">
      <c r="B168" s="164"/>
      <c r="D168" s="151" t="s">
        <v>172</v>
      </c>
      <c r="E168" s="165" t="s">
        <v>1570</v>
      </c>
      <c r="F168" s="166" t="s">
        <v>178</v>
      </c>
      <c r="H168" s="167">
        <v>2</v>
      </c>
      <c r="I168" s="168"/>
      <c r="L168" s="164"/>
      <c r="M168" s="169"/>
      <c r="T168" s="170"/>
      <c r="AT168" s="165" t="s">
        <v>172</v>
      </c>
      <c r="AU168" s="165" t="s">
        <v>96</v>
      </c>
      <c r="AV168" s="14" t="s">
        <v>170</v>
      </c>
      <c r="AW168" s="14" t="s">
        <v>42</v>
      </c>
      <c r="AX168" s="14" t="s">
        <v>94</v>
      </c>
      <c r="AY168" s="165" t="s">
        <v>162</v>
      </c>
    </row>
    <row r="169" spans="2:65" s="1" customFormat="1" ht="16.5" customHeight="1">
      <c r="B169" s="33"/>
      <c r="C169" s="185" t="s">
        <v>200</v>
      </c>
      <c r="D169" s="185" t="s">
        <v>585</v>
      </c>
      <c r="E169" s="186" t="s">
        <v>1602</v>
      </c>
      <c r="F169" s="187" t="s">
        <v>1603</v>
      </c>
      <c r="G169" s="188" t="s">
        <v>507</v>
      </c>
      <c r="H169" s="189">
        <v>1.6319999999999999</v>
      </c>
      <c r="I169" s="190"/>
      <c r="J169" s="191">
        <f>ROUND(I169*H169,2)</f>
        <v>0</v>
      </c>
      <c r="K169" s="187" t="s">
        <v>169</v>
      </c>
      <c r="L169" s="192"/>
      <c r="M169" s="193" t="s">
        <v>1</v>
      </c>
      <c r="N169" s="194" t="s">
        <v>52</v>
      </c>
      <c r="P169" s="146">
        <f>O169*H169</f>
        <v>0</v>
      </c>
      <c r="Q169" s="146">
        <v>0.22</v>
      </c>
      <c r="R169" s="146">
        <f>Q169*H169</f>
        <v>0.35903999999999997</v>
      </c>
      <c r="S169" s="146">
        <v>0</v>
      </c>
      <c r="T169" s="147">
        <f>S169*H169</f>
        <v>0</v>
      </c>
      <c r="AR169" s="148" t="s">
        <v>211</v>
      </c>
      <c r="AT169" s="148" t="s">
        <v>585</v>
      </c>
      <c r="AU169" s="148" t="s">
        <v>96</v>
      </c>
      <c r="AY169" s="17" t="s">
        <v>162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94</v>
      </c>
      <c r="BK169" s="149">
        <f>ROUND(I169*H169,2)</f>
        <v>0</v>
      </c>
      <c r="BL169" s="17" t="s">
        <v>170</v>
      </c>
      <c r="BM169" s="148" t="s">
        <v>1627</v>
      </c>
    </row>
    <row r="170" spans="2:65" s="12" customFormat="1">
      <c r="B170" s="150"/>
      <c r="D170" s="151" t="s">
        <v>172</v>
      </c>
      <c r="E170" s="152" t="s">
        <v>1</v>
      </c>
      <c r="F170" s="153" t="s">
        <v>1628</v>
      </c>
      <c r="H170" s="152" t="s">
        <v>1</v>
      </c>
      <c r="I170" s="154"/>
      <c r="L170" s="150"/>
      <c r="M170" s="155"/>
      <c r="T170" s="156"/>
      <c r="AT170" s="152" t="s">
        <v>172</v>
      </c>
      <c r="AU170" s="152" t="s">
        <v>96</v>
      </c>
      <c r="AV170" s="12" t="s">
        <v>94</v>
      </c>
      <c r="AW170" s="12" t="s">
        <v>42</v>
      </c>
      <c r="AX170" s="12" t="s">
        <v>87</v>
      </c>
      <c r="AY170" s="152" t="s">
        <v>162</v>
      </c>
    </row>
    <row r="171" spans="2:65" s="13" customFormat="1">
      <c r="B171" s="157"/>
      <c r="D171" s="151" t="s">
        <v>172</v>
      </c>
      <c r="E171" s="158" t="s">
        <v>1</v>
      </c>
      <c r="F171" s="159" t="s">
        <v>1629</v>
      </c>
      <c r="H171" s="160">
        <v>2.06</v>
      </c>
      <c r="I171" s="161"/>
      <c r="L171" s="157"/>
      <c r="M171" s="162"/>
      <c r="T171" s="163"/>
      <c r="AT171" s="158" t="s">
        <v>172</v>
      </c>
      <c r="AU171" s="158" t="s">
        <v>96</v>
      </c>
      <c r="AV171" s="13" t="s">
        <v>96</v>
      </c>
      <c r="AW171" s="13" t="s">
        <v>42</v>
      </c>
      <c r="AX171" s="13" t="s">
        <v>87</v>
      </c>
      <c r="AY171" s="158" t="s">
        <v>162</v>
      </c>
    </row>
    <row r="172" spans="2:65" s="12" customFormat="1">
      <c r="B172" s="150"/>
      <c r="D172" s="151" t="s">
        <v>172</v>
      </c>
      <c r="E172" s="152" t="s">
        <v>1</v>
      </c>
      <c r="F172" s="153" t="s">
        <v>1630</v>
      </c>
      <c r="H172" s="152" t="s">
        <v>1</v>
      </c>
      <c r="I172" s="154"/>
      <c r="L172" s="150"/>
      <c r="M172" s="155"/>
      <c r="T172" s="156"/>
      <c r="AT172" s="152" t="s">
        <v>172</v>
      </c>
      <c r="AU172" s="152" t="s">
        <v>96</v>
      </c>
      <c r="AV172" s="12" t="s">
        <v>94</v>
      </c>
      <c r="AW172" s="12" t="s">
        <v>42</v>
      </c>
      <c r="AX172" s="12" t="s">
        <v>87</v>
      </c>
      <c r="AY172" s="152" t="s">
        <v>162</v>
      </c>
    </row>
    <row r="173" spans="2:65" s="13" customFormat="1">
      <c r="B173" s="157"/>
      <c r="D173" s="151" t="s">
        <v>172</v>
      </c>
      <c r="E173" s="158" t="s">
        <v>1</v>
      </c>
      <c r="F173" s="159" t="s">
        <v>1631</v>
      </c>
      <c r="H173" s="160">
        <v>-0.28499999999999998</v>
      </c>
      <c r="I173" s="161"/>
      <c r="L173" s="157"/>
      <c r="M173" s="162"/>
      <c r="T173" s="163"/>
      <c r="AT173" s="158" t="s">
        <v>172</v>
      </c>
      <c r="AU173" s="158" t="s">
        <v>96</v>
      </c>
      <c r="AV173" s="13" t="s">
        <v>96</v>
      </c>
      <c r="AW173" s="13" t="s">
        <v>42</v>
      </c>
      <c r="AX173" s="13" t="s">
        <v>87</v>
      </c>
      <c r="AY173" s="158" t="s">
        <v>162</v>
      </c>
    </row>
    <row r="174" spans="2:65" s="13" customFormat="1">
      <c r="B174" s="157"/>
      <c r="D174" s="151" t="s">
        <v>172</v>
      </c>
      <c r="E174" s="158" t="s">
        <v>1</v>
      </c>
      <c r="F174" s="159" t="s">
        <v>1632</v>
      </c>
      <c r="H174" s="160">
        <v>-0.11799999999999999</v>
      </c>
      <c r="I174" s="161"/>
      <c r="L174" s="157"/>
      <c r="M174" s="162"/>
      <c r="T174" s="163"/>
      <c r="AT174" s="158" t="s">
        <v>172</v>
      </c>
      <c r="AU174" s="158" t="s">
        <v>96</v>
      </c>
      <c r="AV174" s="13" t="s">
        <v>96</v>
      </c>
      <c r="AW174" s="13" t="s">
        <v>42</v>
      </c>
      <c r="AX174" s="13" t="s">
        <v>87</v>
      </c>
      <c r="AY174" s="158" t="s">
        <v>162</v>
      </c>
    </row>
    <row r="175" spans="2:65" s="13" customFormat="1">
      <c r="B175" s="157"/>
      <c r="D175" s="151" t="s">
        <v>172</v>
      </c>
      <c r="E175" s="158" t="s">
        <v>1</v>
      </c>
      <c r="F175" s="159" t="s">
        <v>1633</v>
      </c>
      <c r="H175" s="160">
        <v>-2.5000000000000001E-2</v>
      </c>
      <c r="I175" s="161"/>
      <c r="L175" s="157"/>
      <c r="M175" s="162"/>
      <c r="T175" s="163"/>
      <c r="AT175" s="158" t="s">
        <v>172</v>
      </c>
      <c r="AU175" s="158" t="s">
        <v>96</v>
      </c>
      <c r="AV175" s="13" t="s">
        <v>96</v>
      </c>
      <c r="AW175" s="13" t="s">
        <v>42</v>
      </c>
      <c r="AX175" s="13" t="s">
        <v>87</v>
      </c>
      <c r="AY175" s="158" t="s">
        <v>162</v>
      </c>
    </row>
    <row r="176" spans="2:65" s="14" customFormat="1">
      <c r="B176" s="164"/>
      <c r="D176" s="151" t="s">
        <v>172</v>
      </c>
      <c r="E176" s="165" t="s">
        <v>1</v>
      </c>
      <c r="F176" s="166" t="s">
        <v>178</v>
      </c>
      <c r="H176" s="167">
        <v>1.6319999999999999</v>
      </c>
      <c r="I176" s="168"/>
      <c r="L176" s="164"/>
      <c r="M176" s="169"/>
      <c r="T176" s="170"/>
      <c r="AT176" s="165" t="s">
        <v>172</v>
      </c>
      <c r="AU176" s="165" t="s">
        <v>96</v>
      </c>
      <c r="AV176" s="14" t="s">
        <v>170</v>
      </c>
      <c r="AW176" s="14" t="s">
        <v>42</v>
      </c>
      <c r="AX176" s="14" t="s">
        <v>94</v>
      </c>
      <c r="AY176" s="165" t="s">
        <v>162</v>
      </c>
    </row>
    <row r="177" spans="2:65" s="1" customFormat="1" ht="21.75" customHeight="1">
      <c r="B177" s="33"/>
      <c r="C177" s="137" t="s">
        <v>206</v>
      </c>
      <c r="D177" s="137" t="s">
        <v>165</v>
      </c>
      <c r="E177" s="138" t="s">
        <v>1634</v>
      </c>
      <c r="F177" s="139" t="s">
        <v>1635</v>
      </c>
      <c r="G177" s="140" t="s">
        <v>168</v>
      </c>
      <c r="H177" s="141">
        <v>6</v>
      </c>
      <c r="I177" s="142"/>
      <c r="J177" s="143">
        <f>ROUND(I177*H177,2)</f>
        <v>0</v>
      </c>
      <c r="K177" s="139" t="s">
        <v>169</v>
      </c>
      <c r="L177" s="33"/>
      <c r="M177" s="144" t="s">
        <v>1</v>
      </c>
      <c r="N177" s="145" t="s">
        <v>52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170</v>
      </c>
      <c r="AT177" s="148" t="s">
        <v>165</v>
      </c>
      <c r="AU177" s="148" t="s">
        <v>96</v>
      </c>
      <c r="AY177" s="17" t="s">
        <v>162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94</v>
      </c>
      <c r="BK177" s="149">
        <f>ROUND(I177*H177,2)</f>
        <v>0</v>
      </c>
      <c r="BL177" s="17" t="s">
        <v>170</v>
      </c>
      <c r="BM177" s="148" t="s">
        <v>1636</v>
      </c>
    </row>
    <row r="178" spans="2:65" s="12" customFormat="1">
      <c r="B178" s="150"/>
      <c r="D178" s="151" t="s">
        <v>172</v>
      </c>
      <c r="E178" s="152" t="s">
        <v>1</v>
      </c>
      <c r="F178" s="153" t="s">
        <v>1623</v>
      </c>
      <c r="H178" s="152" t="s">
        <v>1</v>
      </c>
      <c r="I178" s="154"/>
      <c r="L178" s="150"/>
      <c r="M178" s="155"/>
      <c r="T178" s="156"/>
      <c r="AT178" s="152" t="s">
        <v>172</v>
      </c>
      <c r="AU178" s="152" t="s">
        <v>96</v>
      </c>
      <c r="AV178" s="12" t="s">
        <v>94</v>
      </c>
      <c r="AW178" s="12" t="s">
        <v>42</v>
      </c>
      <c r="AX178" s="12" t="s">
        <v>87</v>
      </c>
      <c r="AY178" s="152" t="s">
        <v>162</v>
      </c>
    </row>
    <row r="179" spans="2:65" s="12" customFormat="1">
      <c r="B179" s="150"/>
      <c r="D179" s="151" t="s">
        <v>172</v>
      </c>
      <c r="E179" s="152" t="s">
        <v>1</v>
      </c>
      <c r="F179" s="153" t="s">
        <v>1637</v>
      </c>
      <c r="H179" s="152" t="s">
        <v>1</v>
      </c>
      <c r="I179" s="154"/>
      <c r="L179" s="150"/>
      <c r="M179" s="155"/>
      <c r="T179" s="156"/>
      <c r="AT179" s="152" t="s">
        <v>172</v>
      </c>
      <c r="AU179" s="152" t="s">
        <v>96</v>
      </c>
      <c r="AV179" s="12" t="s">
        <v>94</v>
      </c>
      <c r="AW179" s="12" t="s">
        <v>42</v>
      </c>
      <c r="AX179" s="12" t="s">
        <v>87</v>
      </c>
      <c r="AY179" s="152" t="s">
        <v>162</v>
      </c>
    </row>
    <row r="180" spans="2:65" s="12" customFormat="1">
      <c r="B180" s="150"/>
      <c r="D180" s="151" t="s">
        <v>172</v>
      </c>
      <c r="E180" s="152" t="s">
        <v>1</v>
      </c>
      <c r="F180" s="153" t="s">
        <v>1638</v>
      </c>
      <c r="H180" s="152" t="s">
        <v>1</v>
      </c>
      <c r="I180" s="154"/>
      <c r="L180" s="150"/>
      <c r="M180" s="155"/>
      <c r="T180" s="156"/>
      <c r="AT180" s="152" t="s">
        <v>172</v>
      </c>
      <c r="AU180" s="152" t="s">
        <v>96</v>
      </c>
      <c r="AV180" s="12" t="s">
        <v>94</v>
      </c>
      <c r="AW180" s="12" t="s">
        <v>42</v>
      </c>
      <c r="AX180" s="12" t="s">
        <v>87</v>
      </c>
      <c r="AY180" s="152" t="s">
        <v>162</v>
      </c>
    </row>
    <row r="181" spans="2:65" s="12" customFormat="1">
      <c r="B181" s="150"/>
      <c r="D181" s="151" t="s">
        <v>172</v>
      </c>
      <c r="E181" s="152" t="s">
        <v>1</v>
      </c>
      <c r="F181" s="153" t="s">
        <v>1639</v>
      </c>
      <c r="H181" s="152" t="s">
        <v>1</v>
      </c>
      <c r="I181" s="154"/>
      <c r="L181" s="150"/>
      <c r="M181" s="155"/>
      <c r="T181" s="156"/>
      <c r="AT181" s="152" t="s">
        <v>172</v>
      </c>
      <c r="AU181" s="152" t="s">
        <v>96</v>
      </c>
      <c r="AV181" s="12" t="s">
        <v>94</v>
      </c>
      <c r="AW181" s="12" t="s">
        <v>42</v>
      </c>
      <c r="AX181" s="12" t="s">
        <v>87</v>
      </c>
      <c r="AY181" s="152" t="s">
        <v>162</v>
      </c>
    </row>
    <row r="182" spans="2:65" s="13" customFormat="1">
      <c r="B182" s="157"/>
      <c r="D182" s="151" t="s">
        <v>172</v>
      </c>
      <c r="E182" s="158" t="s">
        <v>1</v>
      </c>
      <c r="F182" s="159" t="s">
        <v>1640</v>
      </c>
      <c r="H182" s="160">
        <v>6</v>
      </c>
      <c r="I182" s="161"/>
      <c r="L182" s="157"/>
      <c r="M182" s="162"/>
      <c r="T182" s="163"/>
      <c r="AT182" s="158" t="s">
        <v>172</v>
      </c>
      <c r="AU182" s="158" t="s">
        <v>96</v>
      </c>
      <c r="AV182" s="13" t="s">
        <v>96</v>
      </c>
      <c r="AW182" s="13" t="s">
        <v>42</v>
      </c>
      <c r="AX182" s="13" t="s">
        <v>87</v>
      </c>
      <c r="AY182" s="158" t="s">
        <v>162</v>
      </c>
    </row>
    <row r="183" spans="2:65" s="14" customFormat="1">
      <c r="B183" s="164"/>
      <c r="D183" s="151" t="s">
        <v>172</v>
      </c>
      <c r="E183" s="165" t="s">
        <v>1571</v>
      </c>
      <c r="F183" s="166" t="s">
        <v>178</v>
      </c>
      <c r="H183" s="167">
        <v>6</v>
      </c>
      <c r="I183" s="168"/>
      <c r="L183" s="164"/>
      <c r="M183" s="169"/>
      <c r="T183" s="170"/>
      <c r="AT183" s="165" t="s">
        <v>172</v>
      </c>
      <c r="AU183" s="165" t="s">
        <v>96</v>
      </c>
      <c r="AV183" s="14" t="s">
        <v>170</v>
      </c>
      <c r="AW183" s="14" t="s">
        <v>42</v>
      </c>
      <c r="AX183" s="14" t="s">
        <v>94</v>
      </c>
      <c r="AY183" s="165" t="s">
        <v>162</v>
      </c>
    </row>
    <row r="184" spans="2:65" s="1" customFormat="1" ht="16.5" customHeight="1">
      <c r="B184" s="33"/>
      <c r="C184" s="185" t="s">
        <v>211</v>
      </c>
      <c r="D184" s="185" t="s">
        <v>585</v>
      </c>
      <c r="E184" s="186" t="s">
        <v>1602</v>
      </c>
      <c r="F184" s="187" t="s">
        <v>1603</v>
      </c>
      <c r="G184" s="188" t="s">
        <v>507</v>
      </c>
      <c r="H184" s="189">
        <v>8.3320000000000007</v>
      </c>
      <c r="I184" s="190"/>
      <c r="J184" s="191">
        <f>ROUND(I184*H184,2)</f>
        <v>0</v>
      </c>
      <c r="K184" s="187" t="s">
        <v>169</v>
      </c>
      <c r="L184" s="192"/>
      <c r="M184" s="193" t="s">
        <v>1</v>
      </c>
      <c r="N184" s="194" t="s">
        <v>52</v>
      </c>
      <c r="P184" s="146">
        <f>O184*H184</f>
        <v>0</v>
      </c>
      <c r="Q184" s="146">
        <v>0.22</v>
      </c>
      <c r="R184" s="146">
        <f>Q184*H184</f>
        <v>1.8330400000000002</v>
      </c>
      <c r="S184" s="146">
        <v>0</v>
      </c>
      <c r="T184" s="147">
        <f>S184*H184</f>
        <v>0</v>
      </c>
      <c r="AR184" s="148" t="s">
        <v>211</v>
      </c>
      <c r="AT184" s="148" t="s">
        <v>585</v>
      </c>
      <c r="AU184" s="148" t="s">
        <v>96</v>
      </c>
      <c r="AY184" s="17" t="s">
        <v>162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94</v>
      </c>
      <c r="BK184" s="149">
        <f>ROUND(I184*H184,2)</f>
        <v>0</v>
      </c>
      <c r="BL184" s="17" t="s">
        <v>170</v>
      </c>
      <c r="BM184" s="148" t="s">
        <v>1641</v>
      </c>
    </row>
    <row r="185" spans="2:65" s="12" customFormat="1">
      <c r="B185" s="150"/>
      <c r="D185" s="151" t="s">
        <v>172</v>
      </c>
      <c r="E185" s="152" t="s">
        <v>1</v>
      </c>
      <c r="F185" s="153" t="s">
        <v>1642</v>
      </c>
      <c r="H185" s="152" t="s">
        <v>1</v>
      </c>
      <c r="I185" s="154"/>
      <c r="L185" s="150"/>
      <c r="M185" s="155"/>
      <c r="T185" s="156"/>
      <c r="AT185" s="152" t="s">
        <v>172</v>
      </c>
      <c r="AU185" s="152" t="s">
        <v>96</v>
      </c>
      <c r="AV185" s="12" t="s">
        <v>94</v>
      </c>
      <c r="AW185" s="12" t="s">
        <v>42</v>
      </c>
      <c r="AX185" s="12" t="s">
        <v>87</v>
      </c>
      <c r="AY185" s="152" t="s">
        <v>162</v>
      </c>
    </row>
    <row r="186" spans="2:65" s="13" customFormat="1">
      <c r="B186" s="157"/>
      <c r="D186" s="151" t="s">
        <v>172</v>
      </c>
      <c r="E186" s="158" t="s">
        <v>1</v>
      </c>
      <c r="F186" s="159" t="s">
        <v>1643</v>
      </c>
      <c r="H186" s="160">
        <v>12.36</v>
      </c>
      <c r="I186" s="161"/>
      <c r="L186" s="157"/>
      <c r="M186" s="162"/>
      <c r="T186" s="163"/>
      <c r="AT186" s="158" t="s">
        <v>172</v>
      </c>
      <c r="AU186" s="158" t="s">
        <v>96</v>
      </c>
      <c r="AV186" s="13" t="s">
        <v>96</v>
      </c>
      <c r="AW186" s="13" t="s">
        <v>42</v>
      </c>
      <c r="AX186" s="13" t="s">
        <v>87</v>
      </c>
      <c r="AY186" s="158" t="s">
        <v>162</v>
      </c>
    </row>
    <row r="187" spans="2:65" s="12" customFormat="1">
      <c r="B187" s="150"/>
      <c r="D187" s="151" t="s">
        <v>172</v>
      </c>
      <c r="E187" s="152" t="s">
        <v>1</v>
      </c>
      <c r="F187" s="153" t="s">
        <v>1644</v>
      </c>
      <c r="H187" s="152" t="s">
        <v>1</v>
      </c>
      <c r="I187" s="154"/>
      <c r="L187" s="150"/>
      <c r="M187" s="155"/>
      <c r="T187" s="156"/>
      <c r="AT187" s="152" t="s">
        <v>172</v>
      </c>
      <c r="AU187" s="152" t="s">
        <v>96</v>
      </c>
      <c r="AV187" s="12" t="s">
        <v>94</v>
      </c>
      <c r="AW187" s="12" t="s">
        <v>42</v>
      </c>
      <c r="AX187" s="12" t="s">
        <v>87</v>
      </c>
      <c r="AY187" s="152" t="s">
        <v>162</v>
      </c>
    </row>
    <row r="188" spans="2:65" s="13" customFormat="1">
      <c r="B188" s="157"/>
      <c r="D188" s="151" t="s">
        <v>172</v>
      </c>
      <c r="E188" s="158" t="s">
        <v>1</v>
      </c>
      <c r="F188" s="159" t="s">
        <v>1645</v>
      </c>
      <c r="H188" s="160">
        <v>-3.6</v>
      </c>
      <c r="I188" s="161"/>
      <c r="L188" s="157"/>
      <c r="M188" s="162"/>
      <c r="T188" s="163"/>
      <c r="AT188" s="158" t="s">
        <v>172</v>
      </c>
      <c r="AU188" s="158" t="s">
        <v>96</v>
      </c>
      <c r="AV188" s="13" t="s">
        <v>96</v>
      </c>
      <c r="AW188" s="13" t="s">
        <v>42</v>
      </c>
      <c r="AX188" s="13" t="s">
        <v>87</v>
      </c>
      <c r="AY188" s="158" t="s">
        <v>162</v>
      </c>
    </row>
    <row r="189" spans="2:65" s="13" customFormat="1">
      <c r="B189" s="157"/>
      <c r="D189" s="151" t="s">
        <v>172</v>
      </c>
      <c r="E189" s="158" t="s">
        <v>1</v>
      </c>
      <c r="F189" s="159" t="s">
        <v>1646</v>
      </c>
      <c r="H189" s="160">
        <v>-0.35299999999999998</v>
      </c>
      <c r="I189" s="161"/>
      <c r="L189" s="157"/>
      <c r="M189" s="162"/>
      <c r="T189" s="163"/>
      <c r="AT189" s="158" t="s">
        <v>172</v>
      </c>
      <c r="AU189" s="158" t="s">
        <v>96</v>
      </c>
      <c r="AV189" s="13" t="s">
        <v>96</v>
      </c>
      <c r="AW189" s="13" t="s">
        <v>42</v>
      </c>
      <c r="AX189" s="13" t="s">
        <v>87</v>
      </c>
      <c r="AY189" s="158" t="s">
        <v>162</v>
      </c>
    </row>
    <row r="190" spans="2:65" s="13" customFormat="1">
      <c r="B190" s="157"/>
      <c r="D190" s="151" t="s">
        <v>172</v>
      </c>
      <c r="E190" s="158" t="s">
        <v>1</v>
      </c>
      <c r="F190" s="159" t="s">
        <v>1647</v>
      </c>
      <c r="H190" s="160">
        <v>-7.4999999999999997E-2</v>
      </c>
      <c r="I190" s="161"/>
      <c r="L190" s="157"/>
      <c r="M190" s="162"/>
      <c r="T190" s="163"/>
      <c r="AT190" s="158" t="s">
        <v>172</v>
      </c>
      <c r="AU190" s="158" t="s">
        <v>96</v>
      </c>
      <c r="AV190" s="13" t="s">
        <v>96</v>
      </c>
      <c r="AW190" s="13" t="s">
        <v>42</v>
      </c>
      <c r="AX190" s="13" t="s">
        <v>87</v>
      </c>
      <c r="AY190" s="158" t="s">
        <v>162</v>
      </c>
    </row>
    <row r="191" spans="2:65" s="14" customFormat="1">
      <c r="B191" s="164"/>
      <c r="D191" s="151" t="s">
        <v>172</v>
      </c>
      <c r="E191" s="165" t="s">
        <v>1</v>
      </c>
      <c r="F191" s="166" t="s">
        <v>178</v>
      </c>
      <c r="H191" s="167">
        <v>8.3320000000000007</v>
      </c>
      <c r="I191" s="168"/>
      <c r="L191" s="164"/>
      <c r="M191" s="169"/>
      <c r="T191" s="170"/>
      <c r="AT191" s="165" t="s">
        <v>172</v>
      </c>
      <c r="AU191" s="165" t="s">
        <v>96</v>
      </c>
      <c r="AV191" s="14" t="s">
        <v>170</v>
      </c>
      <c r="AW191" s="14" t="s">
        <v>42</v>
      </c>
      <c r="AX191" s="14" t="s">
        <v>94</v>
      </c>
      <c r="AY191" s="165" t="s">
        <v>162</v>
      </c>
    </row>
    <row r="192" spans="2:65" s="1" customFormat="1" ht="21.75" customHeight="1">
      <c r="B192" s="33"/>
      <c r="C192" s="137" t="s">
        <v>163</v>
      </c>
      <c r="D192" s="137" t="s">
        <v>165</v>
      </c>
      <c r="E192" s="138" t="s">
        <v>1648</v>
      </c>
      <c r="F192" s="139" t="s">
        <v>1649</v>
      </c>
      <c r="G192" s="140" t="s">
        <v>491</v>
      </c>
      <c r="H192" s="141">
        <v>52</v>
      </c>
      <c r="I192" s="142"/>
      <c r="J192" s="143">
        <f>ROUND(I192*H192,2)</f>
        <v>0</v>
      </c>
      <c r="K192" s="139" t="s">
        <v>169</v>
      </c>
      <c r="L192" s="33"/>
      <c r="M192" s="144" t="s">
        <v>1</v>
      </c>
      <c r="N192" s="145" t="s">
        <v>52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170</v>
      </c>
      <c r="AT192" s="148" t="s">
        <v>165</v>
      </c>
      <c r="AU192" s="148" t="s">
        <v>96</v>
      </c>
      <c r="AY192" s="17" t="s">
        <v>162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94</v>
      </c>
      <c r="BK192" s="149">
        <f>ROUND(I192*H192,2)</f>
        <v>0</v>
      </c>
      <c r="BL192" s="17" t="s">
        <v>170</v>
      </c>
      <c r="BM192" s="148" t="s">
        <v>1650</v>
      </c>
    </row>
    <row r="193" spans="2:65" s="12" customFormat="1">
      <c r="B193" s="150"/>
      <c r="D193" s="151" t="s">
        <v>172</v>
      </c>
      <c r="E193" s="152" t="s">
        <v>1</v>
      </c>
      <c r="F193" s="153" t="s">
        <v>1651</v>
      </c>
      <c r="H193" s="152" t="s">
        <v>1</v>
      </c>
      <c r="I193" s="154"/>
      <c r="L193" s="150"/>
      <c r="M193" s="155"/>
      <c r="T193" s="156"/>
      <c r="AT193" s="152" t="s">
        <v>172</v>
      </c>
      <c r="AU193" s="152" t="s">
        <v>96</v>
      </c>
      <c r="AV193" s="12" t="s">
        <v>94</v>
      </c>
      <c r="AW193" s="12" t="s">
        <v>42</v>
      </c>
      <c r="AX193" s="12" t="s">
        <v>87</v>
      </c>
      <c r="AY193" s="152" t="s">
        <v>162</v>
      </c>
    </row>
    <row r="194" spans="2:65" s="12" customFormat="1">
      <c r="B194" s="150"/>
      <c r="D194" s="151" t="s">
        <v>172</v>
      </c>
      <c r="E194" s="152" t="s">
        <v>1</v>
      </c>
      <c r="F194" s="153" t="s">
        <v>1652</v>
      </c>
      <c r="H194" s="152" t="s">
        <v>1</v>
      </c>
      <c r="I194" s="154"/>
      <c r="L194" s="150"/>
      <c r="M194" s="155"/>
      <c r="T194" s="156"/>
      <c r="AT194" s="152" t="s">
        <v>172</v>
      </c>
      <c r="AU194" s="152" t="s">
        <v>96</v>
      </c>
      <c r="AV194" s="12" t="s">
        <v>94</v>
      </c>
      <c r="AW194" s="12" t="s">
        <v>42</v>
      </c>
      <c r="AX194" s="12" t="s">
        <v>87</v>
      </c>
      <c r="AY194" s="152" t="s">
        <v>162</v>
      </c>
    </row>
    <row r="195" spans="2:65" s="12" customFormat="1">
      <c r="B195" s="150"/>
      <c r="D195" s="151" t="s">
        <v>172</v>
      </c>
      <c r="E195" s="152" t="s">
        <v>1</v>
      </c>
      <c r="F195" s="153" t="s">
        <v>1653</v>
      </c>
      <c r="H195" s="152" t="s">
        <v>1</v>
      </c>
      <c r="I195" s="154"/>
      <c r="L195" s="150"/>
      <c r="M195" s="155"/>
      <c r="T195" s="156"/>
      <c r="AT195" s="152" t="s">
        <v>172</v>
      </c>
      <c r="AU195" s="152" t="s">
        <v>96</v>
      </c>
      <c r="AV195" s="12" t="s">
        <v>94</v>
      </c>
      <c r="AW195" s="12" t="s">
        <v>42</v>
      </c>
      <c r="AX195" s="12" t="s">
        <v>87</v>
      </c>
      <c r="AY195" s="152" t="s">
        <v>162</v>
      </c>
    </row>
    <row r="196" spans="2:65" s="13" customFormat="1">
      <c r="B196" s="157"/>
      <c r="D196" s="151" t="s">
        <v>172</v>
      </c>
      <c r="E196" s="158" t="s">
        <v>1</v>
      </c>
      <c r="F196" s="159" t="s">
        <v>1654</v>
      </c>
      <c r="H196" s="160">
        <v>48</v>
      </c>
      <c r="I196" s="161"/>
      <c r="L196" s="157"/>
      <c r="M196" s="162"/>
      <c r="T196" s="163"/>
      <c r="AT196" s="158" t="s">
        <v>172</v>
      </c>
      <c r="AU196" s="158" t="s">
        <v>96</v>
      </c>
      <c r="AV196" s="13" t="s">
        <v>96</v>
      </c>
      <c r="AW196" s="13" t="s">
        <v>42</v>
      </c>
      <c r="AX196" s="13" t="s">
        <v>87</v>
      </c>
      <c r="AY196" s="158" t="s">
        <v>162</v>
      </c>
    </row>
    <row r="197" spans="2:65" s="15" customFormat="1">
      <c r="B197" s="171"/>
      <c r="D197" s="151" t="s">
        <v>172</v>
      </c>
      <c r="E197" s="172" t="s">
        <v>1579</v>
      </c>
      <c r="F197" s="173" t="s">
        <v>1655</v>
      </c>
      <c r="H197" s="174">
        <v>48</v>
      </c>
      <c r="I197" s="175"/>
      <c r="L197" s="171"/>
      <c r="M197" s="176"/>
      <c r="T197" s="177"/>
      <c r="AT197" s="172" t="s">
        <v>172</v>
      </c>
      <c r="AU197" s="172" t="s">
        <v>96</v>
      </c>
      <c r="AV197" s="15" t="s">
        <v>186</v>
      </c>
      <c r="AW197" s="15" t="s">
        <v>42</v>
      </c>
      <c r="AX197" s="15" t="s">
        <v>87</v>
      </c>
      <c r="AY197" s="172" t="s">
        <v>162</v>
      </c>
    </row>
    <row r="198" spans="2:65" s="12" customFormat="1">
      <c r="B198" s="150"/>
      <c r="D198" s="151" t="s">
        <v>172</v>
      </c>
      <c r="E198" s="152" t="s">
        <v>1</v>
      </c>
      <c r="F198" s="153" t="s">
        <v>1656</v>
      </c>
      <c r="H198" s="152" t="s">
        <v>1</v>
      </c>
      <c r="I198" s="154"/>
      <c r="L198" s="150"/>
      <c r="M198" s="155"/>
      <c r="T198" s="156"/>
      <c r="AT198" s="152" t="s">
        <v>172</v>
      </c>
      <c r="AU198" s="152" t="s">
        <v>96</v>
      </c>
      <c r="AV198" s="12" t="s">
        <v>94</v>
      </c>
      <c r="AW198" s="12" t="s">
        <v>42</v>
      </c>
      <c r="AX198" s="12" t="s">
        <v>87</v>
      </c>
      <c r="AY198" s="152" t="s">
        <v>162</v>
      </c>
    </row>
    <row r="199" spans="2:65" s="13" customFormat="1">
      <c r="B199" s="157"/>
      <c r="D199" s="151" t="s">
        <v>172</v>
      </c>
      <c r="E199" s="158" t="s">
        <v>1</v>
      </c>
      <c r="F199" s="159" t="s">
        <v>1657</v>
      </c>
      <c r="H199" s="160">
        <v>4</v>
      </c>
      <c r="I199" s="161"/>
      <c r="L199" s="157"/>
      <c r="M199" s="162"/>
      <c r="T199" s="163"/>
      <c r="AT199" s="158" t="s">
        <v>172</v>
      </c>
      <c r="AU199" s="158" t="s">
        <v>96</v>
      </c>
      <c r="AV199" s="13" t="s">
        <v>96</v>
      </c>
      <c r="AW199" s="13" t="s">
        <v>42</v>
      </c>
      <c r="AX199" s="13" t="s">
        <v>87</v>
      </c>
      <c r="AY199" s="158" t="s">
        <v>162</v>
      </c>
    </row>
    <row r="200" spans="2:65" s="15" customFormat="1">
      <c r="B200" s="171"/>
      <c r="D200" s="151" t="s">
        <v>172</v>
      </c>
      <c r="E200" s="172" t="s">
        <v>1580</v>
      </c>
      <c r="F200" s="173" t="s">
        <v>1658</v>
      </c>
      <c r="H200" s="174">
        <v>4</v>
      </c>
      <c r="I200" s="175"/>
      <c r="L200" s="171"/>
      <c r="M200" s="176"/>
      <c r="T200" s="177"/>
      <c r="AT200" s="172" t="s">
        <v>172</v>
      </c>
      <c r="AU200" s="172" t="s">
        <v>96</v>
      </c>
      <c r="AV200" s="15" t="s">
        <v>186</v>
      </c>
      <c r="AW200" s="15" t="s">
        <v>42</v>
      </c>
      <c r="AX200" s="15" t="s">
        <v>87</v>
      </c>
      <c r="AY200" s="172" t="s">
        <v>162</v>
      </c>
    </row>
    <row r="201" spans="2:65" s="14" customFormat="1">
      <c r="B201" s="164"/>
      <c r="D201" s="151" t="s">
        <v>172</v>
      </c>
      <c r="E201" s="165" t="s">
        <v>1</v>
      </c>
      <c r="F201" s="166" t="s">
        <v>178</v>
      </c>
      <c r="H201" s="167">
        <v>52</v>
      </c>
      <c r="I201" s="168"/>
      <c r="L201" s="164"/>
      <c r="M201" s="169"/>
      <c r="T201" s="170"/>
      <c r="AT201" s="165" t="s">
        <v>172</v>
      </c>
      <c r="AU201" s="165" t="s">
        <v>96</v>
      </c>
      <c r="AV201" s="14" t="s">
        <v>170</v>
      </c>
      <c r="AW201" s="14" t="s">
        <v>42</v>
      </c>
      <c r="AX201" s="14" t="s">
        <v>94</v>
      </c>
      <c r="AY201" s="165" t="s">
        <v>162</v>
      </c>
    </row>
    <row r="202" spans="2:65" s="1" customFormat="1" ht="16.5" customHeight="1">
      <c r="B202" s="33"/>
      <c r="C202" s="185" t="s">
        <v>221</v>
      </c>
      <c r="D202" s="185" t="s">
        <v>585</v>
      </c>
      <c r="E202" s="186" t="s">
        <v>1659</v>
      </c>
      <c r="F202" s="187" t="s">
        <v>1660</v>
      </c>
      <c r="G202" s="188" t="s">
        <v>457</v>
      </c>
      <c r="H202" s="189">
        <v>59.8</v>
      </c>
      <c r="I202" s="190"/>
      <c r="J202" s="191">
        <f>ROUND(I202*H202,2)</f>
        <v>0</v>
      </c>
      <c r="K202" s="187" t="s">
        <v>209</v>
      </c>
      <c r="L202" s="192"/>
      <c r="M202" s="193" t="s">
        <v>1</v>
      </c>
      <c r="N202" s="194" t="s">
        <v>52</v>
      </c>
      <c r="P202" s="146">
        <f>O202*H202</f>
        <v>0</v>
      </c>
      <c r="Q202" s="146">
        <v>3.5E-4</v>
      </c>
      <c r="R202" s="146">
        <f>Q202*H202</f>
        <v>2.0929999999999997E-2</v>
      </c>
      <c r="S202" s="146">
        <v>0</v>
      </c>
      <c r="T202" s="147">
        <f>S202*H202</f>
        <v>0</v>
      </c>
      <c r="AR202" s="148" t="s">
        <v>211</v>
      </c>
      <c r="AT202" s="148" t="s">
        <v>585</v>
      </c>
      <c r="AU202" s="148" t="s">
        <v>96</v>
      </c>
      <c r="AY202" s="17" t="s">
        <v>162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94</v>
      </c>
      <c r="BK202" s="149">
        <f>ROUND(I202*H202,2)</f>
        <v>0</v>
      </c>
      <c r="BL202" s="17" t="s">
        <v>170</v>
      </c>
      <c r="BM202" s="148" t="s">
        <v>1661</v>
      </c>
    </row>
    <row r="203" spans="2:65" s="12" customFormat="1">
      <c r="B203" s="150"/>
      <c r="D203" s="151" t="s">
        <v>172</v>
      </c>
      <c r="E203" s="152" t="s">
        <v>1</v>
      </c>
      <c r="F203" s="153" t="s">
        <v>1662</v>
      </c>
      <c r="H203" s="152" t="s">
        <v>1</v>
      </c>
      <c r="I203" s="154"/>
      <c r="L203" s="150"/>
      <c r="M203" s="155"/>
      <c r="T203" s="156"/>
      <c r="AT203" s="152" t="s">
        <v>172</v>
      </c>
      <c r="AU203" s="152" t="s">
        <v>96</v>
      </c>
      <c r="AV203" s="12" t="s">
        <v>94</v>
      </c>
      <c r="AW203" s="12" t="s">
        <v>42</v>
      </c>
      <c r="AX203" s="12" t="s">
        <v>87</v>
      </c>
      <c r="AY203" s="152" t="s">
        <v>162</v>
      </c>
    </row>
    <row r="204" spans="2:65" s="13" customFormat="1">
      <c r="B204" s="157"/>
      <c r="D204" s="151" t="s">
        <v>172</v>
      </c>
      <c r="E204" s="158" t="s">
        <v>1</v>
      </c>
      <c r="F204" s="159" t="s">
        <v>1663</v>
      </c>
      <c r="H204" s="160">
        <v>55.2</v>
      </c>
      <c r="I204" s="161"/>
      <c r="L204" s="157"/>
      <c r="M204" s="162"/>
      <c r="T204" s="163"/>
      <c r="AT204" s="158" t="s">
        <v>172</v>
      </c>
      <c r="AU204" s="158" t="s">
        <v>96</v>
      </c>
      <c r="AV204" s="13" t="s">
        <v>96</v>
      </c>
      <c r="AW204" s="13" t="s">
        <v>42</v>
      </c>
      <c r="AX204" s="13" t="s">
        <v>87</v>
      </c>
      <c r="AY204" s="158" t="s">
        <v>162</v>
      </c>
    </row>
    <row r="205" spans="2:65" s="13" customFormat="1">
      <c r="B205" s="157"/>
      <c r="D205" s="151" t="s">
        <v>172</v>
      </c>
      <c r="E205" s="158" t="s">
        <v>1</v>
      </c>
      <c r="F205" s="159" t="s">
        <v>1664</v>
      </c>
      <c r="H205" s="160">
        <v>4.5999999999999996</v>
      </c>
      <c r="I205" s="161"/>
      <c r="L205" s="157"/>
      <c r="M205" s="162"/>
      <c r="T205" s="163"/>
      <c r="AT205" s="158" t="s">
        <v>172</v>
      </c>
      <c r="AU205" s="158" t="s">
        <v>96</v>
      </c>
      <c r="AV205" s="13" t="s">
        <v>96</v>
      </c>
      <c r="AW205" s="13" t="s">
        <v>42</v>
      </c>
      <c r="AX205" s="13" t="s">
        <v>87</v>
      </c>
      <c r="AY205" s="158" t="s">
        <v>162</v>
      </c>
    </row>
    <row r="206" spans="2:65" s="14" customFormat="1">
      <c r="B206" s="164"/>
      <c r="D206" s="151" t="s">
        <v>172</v>
      </c>
      <c r="E206" s="165" t="s">
        <v>1</v>
      </c>
      <c r="F206" s="166" t="s">
        <v>178</v>
      </c>
      <c r="H206" s="167">
        <v>59.8</v>
      </c>
      <c r="I206" s="168"/>
      <c r="L206" s="164"/>
      <c r="M206" s="169"/>
      <c r="T206" s="170"/>
      <c r="AT206" s="165" t="s">
        <v>172</v>
      </c>
      <c r="AU206" s="165" t="s">
        <v>96</v>
      </c>
      <c r="AV206" s="14" t="s">
        <v>170</v>
      </c>
      <c r="AW206" s="14" t="s">
        <v>42</v>
      </c>
      <c r="AX206" s="14" t="s">
        <v>94</v>
      </c>
      <c r="AY206" s="165" t="s">
        <v>162</v>
      </c>
    </row>
    <row r="207" spans="2:65" s="1" customFormat="1" ht="21.75" customHeight="1">
      <c r="B207" s="33"/>
      <c r="C207" s="137" t="s">
        <v>533</v>
      </c>
      <c r="D207" s="137" t="s">
        <v>165</v>
      </c>
      <c r="E207" s="138" t="s">
        <v>1665</v>
      </c>
      <c r="F207" s="139" t="s">
        <v>1666</v>
      </c>
      <c r="G207" s="140" t="s">
        <v>491</v>
      </c>
      <c r="H207" s="141">
        <v>4</v>
      </c>
      <c r="I207" s="142"/>
      <c r="J207" s="143">
        <f>ROUND(I207*H207,2)</f>
        <v>0</v>
      </c>
      <c r="K207" s="139" t="s">
        <v>169</v>
      </c>
      <c r="L207" s="33"/>
      <c r="M207" s="144" t="s">
        <v>1</v>
      </c>
      <c r="N207" s="145" t="s">
        <v>52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170</v>
      </c>
      <c r="AT207" s="148" t="s">
        <v>165</v>
      </c>
      <c r="AU207" s="148" t="s">
        <v>96</v>
      </c>
      <c r="AY207" s="17" t="s">
        <v>162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94</v>
      </c>
      <c r="BK207" s="149">
        <f>ROUND(I207*H207,2)</f>
        <v>0</v>
      </c>
      <c r="BL207" s="17" t="s">
        <v>170</v>
      </c>
      <c r="BM207" s="148" t="s">
        <v>1667</v>
      </c>
    </row>
    <row r="208" spans="2:65" s="12" customFormat="1">
      <c r="B208" s="150"/>
      <c r="D208" s="151" t="s">
        <v>172</v>
      </c>
      <c r="E208" s="152" t="s">
        <v>1</v>
      </c>
      <c r="F208" s="153" t="s">
        <v>1668</v>
      </c>
      <c r="H208" s="152" t="s">
        <v>1</v>
      </c>
      <c r="I208" s="154"/>
      <c r="L208" s="150"/>
      <c r="M208" s="155"/>
      <c r="T208" s="156"/>
      <c r="AT208" s="152" t="s">
        <v>172</v>
      </c>
      <c r="AU208" s="152" t="s">
        <v>96</v>
      </c>
      <c r="AV208" s="12" t="s">
        <v>94</v>
      </c>
      <c r="AW208" s="12" t="s">
        <v>42</v>
      </c>
      <c r="AX208" s="12" t="s">
        <v>87</v>
      </c>
      <c r="AY208" s="152" t="s">
        <v>162</v>
      </c>
    </row>
    <row r="209" spans="2:65" s="12" customFormat="1">
      <c r="B209" s="150"/>
      <c r="D209" s="151" t="s">
        <v>172</v>
      </c>
      <c r="E209" s="152" t="s">
        <v>1</v>
      </c>
      <c r="F209" s="153" t="s">
        <v>1669</v>
      </c>
      <c r="H209" s="152" t="s">
        <v>1</v>
      </c>
      <c r="I209" s="154"/>
      <c r="L209" s="150"/>
      <c r="M209" s="155"/>
      <c r="T209" s="156"/>
      <c r="AT209" s="152" t="s">
        <v>172</v>
      </c>
      <c r="AU209" s="152" t="s">
        <v>96</v>
      </c>
      <c r="AV209" s="12" t="s">
        <v>94</v>
      </c>
      <c r="AW209" s="12" t="s">
        <v>42</v>
      </c>
      <c r="AX209" s="12" t="s">
        <v>87</v>
      </c>
      <c r="AY209" s="152" t="s">
        <v>162</v>
      </c>
    </row>
    <row r="210" spans="2:65" s="13" customFormat="1">
      <c r="B210" s="157"/>
      <c r="D210" s="151" t="s">
        <v>172</v>
      </c>
      <c r="E210" s="158" t="s">
        <v>1</v>
      </c>
      <c r="F210" s="159" t="s">
        <v>1580</v>
      </c>
      <c r="H210" s="160">
        <v>4</v>
      </c>
      <c r="I210" s="161"/>
      <c r="L210" s="157"/>
      <c r="M210" s="162"/>
      <c r="T210" s="163"/>
      <c r="AT210" s="158" t="s">
        <v>172</v>
      </c>
      <c r="AU210" s="158" t="s">
        <v>96</v>
      </c>
      <c r="AV210" s="13" t="s">
        <v>96</v>
      </c>
      <c r="AW210" s="13" t="s">
        <v>42</v>
      </c>
      <c r="AX210" s="13" t="s">
        <v>87</v>
      </c>
      <c r="AY210" s="158" t="s">
        <v>162</v>
      </c>
    </row>
    <row r="211" spans="2:65" s="14" customFormat="1">
      <c r="B211" s="164"/>
      <c r="D211" s="151" t="s">
        <v>172</v>
      </c>
      <c r="E211" s="165" t="s">
        <v>1</v>
      </c>
      <c r="F211" s="166" t="s">
        <v>178</v>
      </c>
      <c r="H211" s="167">
        <v>4</v>
      </c>
      <c r="I211" s="168"/>
      <c r="L211" s="164"/>
      <c r="M211" s="169"/>
      <c r="T211" s="170"/>
      <c r="AT211" s="165" t="s">
        <v>172</v>
      </c>
      <c r="AU211" s="165" t="s">
        <v>96</v>
      </c>
      <c r="AV211" s="14" t="s">
        <v>170</v>
      </c>
      <c r="AW211" s="14" t="s">
        <v>42</v>
      </c>
      <c r="AX211" s="14" t="s">
        <v>94</v>
      </c>
      <c r="AY211" s="165" t="s">
        <v>162</v>
      </c>
    </row>
    <row r="212" spans="2:65" s="1" customFormat="1" ht="16.5" customHeight="1">
      <c r="B212" s="33"/>
      <c r="C212" s="137" t="s">
        <v>546</v>
      </c>
      <c r="D212" s="137" t="s">
        <v>165</v>
      </c>
      <c r="E212" s="138" t="s">
        <v>1670</v>
      </c>
      <c r="F212" s="139" t="s">
        <v>1671</v>
      </c>
      <c r="G212" s="140" t="s">
        <v>457</v>
      </c>
      <c r="H212" s="141">
        <v>80.813000000000002</v>
      </c>
      <c r="I212" s="142"/>
      <c r="J212" s="143">
        <f>ROUND(I212*H212,2)</f>
        <v>0</v>
      </c>
      <c r="K212" s="139" t="s">
        <v>169</v>
      </c>
      <c r="L212" s="33"/>
      <c r="M212" s="144" t="s">
        <v>1</v>
      </c>
      <c r="N212" s="145" t="s">
        <v>52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170</v>
      </c>
      <c r="AT212" s="148" t="s">
        <v>165</v>
      </c>
      <c r="AU212" s="148" t="s">
        <v>96</v>
      </c>
      <c r="AY212" s="17" t="s">
        <v>162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94</v>
      </c>
      <c r="BK212" s="149">
        <f>ROUND(I212*H212,2)</f>
        <v>0</v>
      </c>
      <c r="BL212" s="17" t="s">
        <v>170</v>
      </c>
      <c r="BM212" s="148" t="s">
        <v>1672</v>
      </c>
    </row>
    <row r="213" spans="2:65" s="12" customFormat="1">
      <c r="B213" s="150"/>
      <c r="D213" s="151" t="s">
        <v>172</v>
      </c>
      <c r="E213" s="152" t="s">
        <v>1</v>
      </c>
      <c r="F213" s="153" t="s">
        <v>1673</v>
      </c>
      <c r="H213" s="152" t="s">
        <v>1</v>
      </c>
      <c r="I213" s="154"/>
      <c r="L213" s="150"/>
      <c r="M213" s="155"/>
      <c r="T213" s="156"/>
      <c r="AT213" s="152" t="s">
        <v>172</v>
      </c>
      <c r="AU213" s="152" t="s">
        <v>96</v>
      </c>
      <c r="AV213" s="12" t="s">
        <v>94</v>
      </c>
      <c r="AW213" s="12" t="s">
        <v>42</v>
      </c>
      <c r="AX213" s="12" t="s">
        <v>87</v>
      </c>
      <c r="AY213" s="152" t="s">
        <v>162</v>
      </c>
    </row>
    <row r="214" spans="2:65" s="12" customFormat="1">
      <c r="B214" s="150"/>
      <c r="D214" s="151" t="s">
        <v>172</v>
      </c>
      <c r="E214" s="152" t="s">
        <v>1</v>
      </c>
      <c r="F214" s="153" t="s">
        <v>1674</v>
      </c>
      <c r="H214" s="152" t="s">
        <v>1</v>
      </c>
      <c r="I214" s="154"/>
      <c r="L214" s="150"/>
      <c r="M214" s="155"/>
      <c r="T214" s="156"/>
      <c r="AT214" s="152" t="s">
        <v>172</v>
      </c>
      <c r="AU214" s="152" t="s">
        <v>96</v>
      </c>
      <c r="AV214" s="12" t="s">
        <v>94</v>
      </c>
      <c r="AW214" s="12" t="s">
        <v>42</v>
      </c>
      <c r="AX214" s="12" t="s">
        <v>87</v>
      </c>
      <c r="AY214" s="152" t="s">
        <v>162</v>
      </c>
    </row>
    <row r="215" spans="2:65" s="15" customFormat="1">
      <c r="B215" s="171"/>
      <c r="D215" s="151" t="s">
        <v>172</v>
      </c>
      <c r="E215" s="172" t="s">
        <v>1</v>
      </c>
      <c r="F215" s="173" t="s">
        <v>220</v>
      </c>
      <c r="H215" s="174">
        <v>0</v>
      </c>
      <c r="I215" s="175"/>
      <c r="L215" s="171"/>
      <c r="M215" s="176"/>
      <c r="T215" s="177"/>
      <c r="AT215" s="172" t="s">
        <v>172</v>
      </c>
      <c r="AU215" s="172" t="s">
        <v>96</v>
      </c>
      <c r="AV215" s="15" t="s">
        <v>186</v>
      </c>
      <c r="AW215" s="15" t="s">
        <v>42</v>
      </c>
      <c r="AX215" s="15" t="s">
        <v>87</v>
      </c>
      <c r="AY215" s="172" t="s">
        <v>162</v>
      </c>
    </row>
    <row r="216" spans="2:65" s="12" customFormat="1">
      <c r="B216" s="150"/>
      <c r="D216" s="151" t="s">
        <v>172</v>
      </c>
      <c r="E216" s="152" t="s">
        <v>1</v>
      </c>
      <c r="F216" s="153" t="s">
        <v>1675</v>
      </c>
      <c r="H216" s="152" t="s">
        <v>1</v>
      </c>
      <c r="I216" s="154"/>
      <c r="L216" s="150"/>
      <c r="M216" s="155"/>
      <c r="T216" s="156"/>
      <c r="AT216" s="152" t="s">
        <v>172</v>
      </c>
      <c r="AU216" s="152" t="s">
        <v>96</v>
      </c>
      <c r="AV216" s="12" t="s">
        <v>94</v>
      </c>
      <c r="AW216" s="12" t="s">
        <v>42</v>
      </c>
      <c r="AX216" s="12" t="s">
        <v>87</v>
      </c>
      <c r="AY216" s="152" t="s">
        <v>162</v>
      </c>
    </row>
    <row r="217" spans="2:65" s="13" customFormat="1">
      <c r="B217" s="157"/>
      <c r="D217" s="151" t="s">
        <v>172</v>
      </c>
      <c r="E217" s="158" t="s">
        <v>1</v>
      </c>
      <c r="F217" s="159" t="s">
        <v>1676</v>
      </c>
      <c r="H217" s="160">
        <v>1.901</v>
      </c>
      <c r="I217" s="161"/>
      <c r="L217" s="157"/>
      <c r="M217" s="162"/>
      <c r="T217" s="163"/>
      <c r="AT217" s="158" t="s">
        <v>172</v>
      </c>
      <c r="AU217" s="158" t="s">
        <v>96</v>
      </c>
      <c r="AV217" s="13" t="s">
        <v>96</v>
      </c>
      <c r="AW217" s="13" t="s">
        <v>42</v>
      </c>
      <c r="AX217" s="13" t="s">
        <v>87</v>
      </c>
      <c r="AY217" s="158" t="s">
        <v>162</v>
      </c>
    </row>
    <row r="218" spans="2:65" s="13" customFormat="1">
      <c r="B218" s="157"/>
      <c r="D218" s="151" t="s">
        <v>172</v>
      </c>
      <c r="E218" s="158" t="s">
        <v>1</v>
      </c>
      <c r="F218" s="159" t="s">
        <v>1677</v>
      </c>
      <c r="H218" s="160">
        <v>6.9119999999999999</v>
      </c>
      <c r="I218" s="161"/>
      <c r="L218" s="157"/>
      <c r="M218" s="162"/>
      <c r="T218" s="163"/>
      <c r="AT218" s="158" t="s">
        <v>172</v>
      </c>
      <c r="AU218" s="158" t="s">
        <v>96</v>
      </c>
      <c r="AV218" s="13" t="s">
        <v>96</v>
      </c>
      <c r="AW218" s="13" t="s">
        <v>42</v>
      </c>
      <c r="AX218" s="13" t="s">
        <v>87</v>
      </c>
      <c r="AY218" s="158" t="s">
        <v>162</v>
      </c>
    </row>
    <row r="219" spans="2:65" s="15" customFormat="1">
      <c r="B219" s="171"/>
      <c r="D219" s="151" t="s">
        <v>172</v>
      </c>
      <c r="E219" s="172" t="s">
        <v>1</v>
      </c>
      <c r="F219" s="173" t="s">
        <v>220</v>
      </c>
      <c r="H219" s="174">
        <v>8.8130000000000006</v>
      </c>
      <c r="I219" s="175"/>
      <c r="L219" s="171"/>
      <c r="M219" s="176"/>
      <c r="T219" s="177"/>
      <c r="AT219" s="172" t="s">
        <v>172</v>
      </c>
      <c r="AU219" s="172" t="s">
        <v>96</v>
      </c>
      <c r="AV219" s="15" t="s">
        <v>186</v>
      </c>
      <c r="AW219" s="15" t="s">
        <v>42</v>
      </c>
      <c r="AX219" s="15" t="s">
        <v>87</v>
      </c>
      <c r="AY219" s="172" t="s">
        <v>162</v>
      </c>
    </row>
    <row r="220" spans="2:65" s="12" customFormat="1">
      <c r="B220" s="150"/>
      <c r="D220" s="151" t="s">
        <v>172</v>
      </c>
      <c r="E220" s="152" t="s">
        <v>1</v>
      </c>
      <c r="F220" s="153" t="s">
        <v>1678</v>
      </c>
      <c r="H220" s="152" t="s">
        <v>1</v>
      </c>
      <c r="I220" s="154"/>
      <c r="L220" s="150"/>
      <c r="M220" s="155"/>
      <c r="T220" s="156"/>
      <c r="AT220" s="152" t="s">
        <v>172</v>
      </c>
      <c r="AU220" s="152" t="s">
        <v>96</v>
      </c>
      <c r="AV220" s="12" t="s">
        <v>94</v>
      </c>
      <c r="AW220" s="12" t="s">
        <v>42</v>
      </c>
      <c r="AX220" s="12" t="s">
        <v>87</v>
      </c>
      <c r="AY220" s="152" t="s">
        <v>162</v>
      </c>
    </row>
    <row r="221" spans="2:65" s="13" customFormat="1">
      <c r="B221" s="157"/>
      <c r="D221" s="151" t="s">
        <v>172</v>
      </c>
      <c r="E221" s="158" t="s">
        <v>1</v>
      </c>
      <c r="F221" s="159" t="s">
        <v>1679</v>
      </c>
      <c r="H221" s="160">
        <v>72</v>
      </c>
      <c r="I221" s="161"/>
      <c r="L221" s="157"/>
      <c r="M221" s="162"/>
      <c r="T221" s="163"/>
      <c r="AT221" s="158" t="s">
        <v>172</v>
      </c>
      <c r="AU221" s="158" t="s">
        <v>96</v>
      </c>
      <c r="AV221" s="13" t="s">
        <v>96</v>
      </c>
      <c r="AW221" s="13" t="s">
        <v>42</v>
      </c>
      <c r="AX221" s="13" t="s">
        <v>87</v>
      </c>
      <c r="AY221" s="158" t="s">
        <v>162</v>
      </c>
    </row>
    <row r="222" spans="2:65" s="15" customFormat="1">
      <c r="B222" s="171"/>
      <c r="D222" s="151" t="s">
        <v>172</v>
      </c>
      <c r="E222" s="172" t="s">
        <v>1</v>
      </c>
      <c r="F222" s="173" t="s">
        <v>220</v>
      </c>
      <c r="H222" s="174">
        <v>72</v>
      </c>
      <c r="I222" s="175"/>
      <c r="L222" s="171"/>
      <c r="M222" s="176"/>
      <c r="T222" s="177"/>
      <c r="AT222" s="172" t="s">
        <v>172</v>
      </c>
      <c r="AU222" s="172" t="s">
        <v>96</v>
      </c>
      <c r="AV222" s="15" t="s">
        <v>186</v>
      </c>
      <c r="AW222" s="15" t="s">
        <v>42</v>
      </c>
      <c r="AX222" s="15" t="s">
        <v>87</v>
      </c>
      <c r="AY222" s="172" t="s">
        <v>162</v>
      </c>
    </row>
    <row r="223" spans="2:65" s="14" customFormat="1">
      <c r="B223" s="164"/>
      <c r="D223" s="151" t="s">
        <v>172</v>
      </c>
      <c r="E223" s="165" t="s">
        <v>1</v>
      </c>
      <c r="F223" s="166" t="s">
        <v>178</v>
      </c>
      <c r="H223" s="167">
        <v>80.813000000000002</v>
      </c>
      <c r="I223" s="168"/>
      <c r="L223" s="164"/>
      <c r="M223" s="169"/>
      <c r="T223" s="170"/>
      <c r="AT223" s="165" t="s">
        <v>172</v>
      </c>
      <c r="AU223" s="165" t="s">
        <v>96</v>
      </c>
      <c r="AV223" s="14" t="s">
        <v>170</v>
      </c>
      <c r="AW223" s="14" t="s">
        <v>42</v>
      </c>
      <c r="AX223" s="14" t="s">
        <v>94</v>
      </c>
      <c r="AY223" s="165" t="s">
        <v>162</v>
      </c>
    </row>
    <row r="224" spans="2:65" s="1" customFormat="1" ht="16.5" customHeight="1">
      <c r="B224" s="33"/>
      <c r="C224" s="137" t="s">
        <v>559</v>
      </c>
      <c r="D224" s="137" t="s">
        <v>165</v>
      </c>
      <c r="E224" s="138" t="s">
        <v>1680</v>
      </c>
      <c r="F224" s="139" t="s">
        <v>1681</v>
      </c>
      <c r="G224" s="140" t="s">
        <v>168</v>
      </c>
      <c r="H224" s="141">
        <v>8</v>
      </c>
      <c r="I224" s="142"/>
      <c r="J224" s="143">
        <f>ROUND(I224*H224,2)</f>
        <v>0</v>
      </c>
      <c r="K224" s="139" t="s">
        <v>169</v>
      </c>
      <c r="L224" s="33"/>
      <c r="M224" s="144" t="s">
        <v>1</v>
      </c>
      <c r="N224" s="145" t="s">
        <v>52</v>
      </c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AR224" s="148" t="s">
        <v>170</v>
      </c>
      <c r="AT224" s="148" t="s">
        <v>165</v>
      </c>
      <c r="AU224" s="148" t="s">
        <v>96</v>
      </c>
      <c r="AY224" s="17" t="s">
        <v>162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7" t="s">
        <v>94</v>
      </c>
      <c r="BK224" s="149">
        <f>ROUND(I224*H224,2)</f>
        <v>0</v>
      </c>
      <c r="BL224" s="17" t="s">
        <v>170</v>
      </c>
      <c r="BM224" s="148" t="s">
        <v>1682</v>
      </c>
    </row>
    <row r="225" spans="2:65" s="12" customFormat="1">
      <c r="B225" s="150"/>
      <c r="D225" s="151" t="s">
        <v>172</v>
      </c>
      <c r="E225" s="152" t="s">
        <v>1</v>
      </c>
      <c r="F225" s="153" t="s">
        <v>1683</v>
      </c>
      <c r="H225" s="152" t="s">
        <v>1</v>
      </c>
      <c r="I225" s="154"/>
      <c r="L225" s="150"/>
      <c r="M225" s="155"/>
      <c r="T225" s="156"/>
      <c r="AT225" s="152" t="s">
        <v>172</v>
      </c>
      <c r="AU225" s="152" t="s">
        <v>96</v>
      </c>
      <c r="AV225" s="12" t="s">
        <v>94</v>
      </c>
      <c r="AW225" s="12" t="s">
        <v>42</v>
      </c>
      <c r="AX225" s="12" t="s">
        <v>87</v>
      </c>
      <c r="AY225" s="152" t="s">
        <v>162</v>
      </c>
    </row>
    <row r="226" spans="2:65" s="12" customFormat="1">
      <c r="B226" s="150"/>
      <c r="D226" s="151" t="s">
        <v>172</v>
      </c>
      <c r="E226" s="152" t="s">
        <v>1</v>
      </c>
      <c r="F226" s="153" t="s">
        <v>1684</v>
      </c>
      <c r="H226" s="152" t="s">
        <v>1</v>
      </c>
      <c r="I226" s="154"/>
      <c r="L226" s="150"/>
      <c r="M226" s="155"/>
      <c r="T226" s="156"/>
      <c r="AT226" s="152" t="s">
        <v>172</v>
      </c>
      <c r="AU226" s="152" t="s">
        <v>96</v>
      </c>
      <c r="AV226" s="12" t="s">
        <v>94</v>
      </c>
      <c r="AW226" s="12" t="s">
        <v>42</v>
      </c>
      <c r="AX226" s="12" t="s">
        <v>87</v>
      </c>
      <c r="AY226" s="152" t="s">
        <v>162</v>
      </c>
    </row>
    <row r="227" spans="2:65" s="13" customFormat="1">
      <c r="B227" s="157"/>
      <c r="D227" s="151" t="s">
        <v>172</v>
      </c>
      <c r="E227" s="158" t="s">
        <v>1</v>
      </c>
      <c r="F227" s="159" t="s">
        <v>1685</v>
      </c>
      <c r="H227" s="160">
        <v>6</v>
      </c>
      <c r="I227" s="161"/>
      <c r="L227" s="157"/>
      <c r="M227" s="162"/>
      <c r="T227" s="163"/>
      <c r="AT227" s="158" t="s">
        <v>172</v>
      </c>
      <c r="AU227" s="158" t="s">
        <v>96</v>
      </c>
      <c r="AV227" s="13" t="s">
        <v>96</v>
      </c>
      <c r="AW227" s="13" t="s">
        <v>42</v>
      </c>
      <c r="AX227" s="13" t="s">
        <v>87</v>
      </c>
      <c r="AY227" s="158" t="s">
        <v>162</v>
      </c>
    </row>
    <row r="228" spans="2:65" s="13" customFormat="1">
      <c r="B228" s="157"/>
      <c r="D228" s="151" t="s">
        <v>172</v>
      </c>
      <c r="E228" s="158" t="s">
        <v>1</v>
      </c>
      <c r="F228" s="159" t="s">
        <v>1686</v>
      </c>
      <c r="H228" s="160">
        <v>2</v>
      </c>
      <c r="I228" s="161"/>
      <c r="L228" s="157"/>
      <c r="M228" s="162"/>
      <c r="T228" s="163"/>
      <c r="AT228" s="158" t="s">
        <v>172</v>
      </c>
      <c r="AU228" s="158" t="s">
        <v>96</v>
      </c>
      <c r="AV228" s="13" t="s">
        <v>96</v>
      </c>
      <c r="AW228" s="13" t="s">
        <v>42</v>
      </c>
      <c r="AX228" s="13" t="s">
        <v>87</v>
      </c>
      <c r="AY228" s="158" t="s">
        <v>162</v>
      </c>
    </row>
    <row r="229" spans="2:65" s="14" customFormat="1">
      <c r="B229" s="164"/>
      <c r="D229" s="151" t="s">
        <v>172</v>
      </c>
      <c r="E229" s="165" t="s">
        <v>1572</v>
      </c>
      <c r="F229" s="166" t="s">
        <v>178</v>
      </c>
      <c r="H229" s="167">
        <v>8</v>
      </c>
      <c r="I229" s="168"/>
      <c r="L229" s="164"/>
      <c r="M229" s="169"/>
      <c r="T229" s="170"/>
      <c r="AT229" s="165" t="s">
        <v>172</v>
      </c>
      <c r="AU229" s="165" t="s">
        <v>96</v>
      </c>
      <c r="AV229" s="14" t="s">
        <v>170</v>
      </c>
      <c r="AW229" s="14" t="s">
        <v>42</v>
      </c>
      <c r="AX229" s="14" t="s">
        <v>94</v>
      </c>
      <c r="AY229" s="165" t="s">
        <v>162</v>
      </c>
    </row>
    <row r="230" spans="2:65" s="1" customFormat="1" ht="24.2" customHeight="1">
      <c r="B230" s="33"/>
      <c r="C230" s="185" t="s">
        <v>564</v>
      </c>
      <c r="D230" s="185" t="s">
        <v>585</v>
      </c>
      <c r="E230" s="186" t="s">
        <v>1687</v>
      </c>
      <c r="F230" s="187" t="s">
        <v>1688</v>
      </c>
      <c r="G230" s="188" t="s">
        <v>168</v>
      </c>
      <c r="H230" s="189">
        <v>8</v>
      </c>
      <c r="I230" s="190"/>
      <c r="J230" s="191">
        <f>ROUND(I230*H230,2)</f>
        <v>0</v>
      </c>
      <c r="K230" s="187" t="s">
        <v>209</v>
      </c>
      <c r="L230" s="192"/>
      <c r="M230" s="193" t="s">
        <v>1</v>
      </c>
      <c r="N230" s="194" t="s">
        <v>52</v>
      </c>
      <c r="P230" s="146">
        <f>O230*H230</f>
        <v>0</v>
      </c>
      <c r="Q230" s="146">
        <v>0.11</v>
      </c>
      <c r="R230" s="146">
        <f>Q230*H230</f>
        <v>0.88</v>
      </c>
      <c r="S230" s="146">
        <v>0</v>
      </c>
      <c r="T230" s="147">
        <f>S230*H230</f>
        <v>0</v>
      </c>
      <c r="AR230" s="148" t="s">
        <v>211</v>
      </c>
      <c r="AT230" s="148" t="s">
        <v>585</v>
      </c>
      <c r="AU230" s="148" t="s">
        <v>96</v>
      </c>
      <c r="AY230" s="17" t="s">
        <v>162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7" t="s">
        <v>94</v>
      </c>
      <c r="BK230" s="149">
        <f>ROUND(I230*H230,2)</f>
        <v>0</v>
      </c>
      <c r="BL230" s="17" t="s">
        <v>170</v>
      </c>
      <c r="BM230" s="148" t="s">
        <v>1689</v>
      </c>
    </row>
    <row r="231" spans="2:65" s="13" customFormat="1">
      <c r="B231" s="157"/>
      <c r="D231" s="151" t="s">
        <v>172</v>
      </c>
      <c r="E231" s="158" t="s">
        <v>1</v>
      </c>
      <c r="F231" s="159" t="s">
        <v>1690</v>
      </c>
      <c r="H231" s="160">
        <v>6</v>
      </c>
      <c r="I231" s="161"/>
      <c r="L231" s="157"/>
      <c r="M231" s="162"/>
      <c r="T231" s="163"/>
      <c r="AT231" s="158" t="s">
        <v>172</v>
      </c>
      <c r="AU231" s="158" t="s">
        <v>96</v>
      </c>
      <c r="AV231" s="13" t="s">
        <v>96</v>
      </c>
      <c r="AW231" s="13" t="s">
        <v>42</v>
      </c>
      <c r="AX231" s="13" t="s">
        <v>87</v>
      </c>
      <c r="AY231" s="158" t="s">
        <v>162</v>
      </c>
    </row>
    <row r="232" spans="2:65" s="13" customFormat="1">
      <c r="B232" s="157"/>
      <c r="D232" s="151" t="s">
        <v>172</v>
      </c>
      <c r="E232" s="158" t="s">
        <v>1</v>
      </c>
      <c r="F232" s="159" t="s">
        <v>1691</v>
      </c>
      <c r="H232" s="160">
        <v>2</v>
      </c>
      <c r="I232" s="161"/>
      <c r="L232" s="157"/>
      <c r="M232" s="162"/>
      <c r="T232" s="163"/>
      <c r="AT232" s="158" t="s">
        <v>172</v>
      </c>
      <c r="AU232" s="158" t="s">
        <v>96</v>
      </c>
      <c r="AV232" s="13" t="s">
        <v>96</v>
      </c>
      <c r="AW232" s="13" t="s">
        <v>42</v>
      </c>
      <c r="AX232" s="13" t="s">
        <v>87</v>
      </c>
      <c r="AY232" s="158" t="s">
        <v>162</v>
      </c>
    </row>
    <row r="233" spans="2:65" s="14" customFormat="1">
      <c r="B233" s="164"/>
      <c r="D233" s="151" t="s">
        <v>172</v>
      </c>
      <c r="E233" s="165" t="s">
        <v>1</v>
      </c>
      <c r="F233" s="166" t="s">
        <v>178</v>
      </c>
      <c r="H233" s="167">
        <v>8</v>
      </c>
      <c r="I233" s="168"/>
      <c r="L233" s="164"/>
      <c r="M233" s="169"/>
      <c r="T233" s="170"/>
      <c r="AT233" s="165" t="s">
        <v>172</v>
      </c>
      <c r="AU233" s="165" t="s">
        <v>96</v>
      </c>
      <c r="AV233" s="14" t="s">
        <v>170</v>
      </c>
      <c r="AW233" s="14" t="s">
        <v>42</v>
      </c>
      <c r="AX233" s="14" t="s">
        <v>94</v>
      </c>
      <c r="AY233" s="165" t="s">
        <v>162</v>
      </c>
    </row>
    <row r="234" spans="2:65" s="1" customFormat="1" ht="21.75" customHeight="1">
      <c r="B234" s="33"/>
      <c r="C234" s="137" t="s">
        <v>8</v>
      </c>
      <c r="D234" s="137" t="s">
        <v>165</v>
      </c>
      <c r="E234" s="138" t="s">
        <v>1692</v>
      </c>
      <c r="F234" s="139" t="s">
        <v>1693</v>
      </c>
      <c r="G234" s="140" t="s">
        <v>168</v>
      </c>
      <c r="H234" s="141">
        <v>8</v>
      </c>
      <c r="I234" s="142"/>
      <c r="J234" s="143">
        <f>ROUND(I234*H234,2)</f>
        <v>0</v>
      </c>
      <c r="K234" s="139" t="s">
        <v>169</v>
      </c>
      <c r="L234" s="33"/>
      <c r="M234" s="144" t="s">
        <v>1</v>
      </c>
      <c r="N234" s="145" t="s">
        <v>52</v>
      </c>
      <c r="P234" s="146">
        <f>O234*H234</f>
        <v>0</v>
      </c>
      <c r="Q234" s="146">
        <v>6.0000000000000002E-5</v>
      </c>
      <c r="R234" s="146">
        <f>Q234*H234</f>
        <v>4.8000000000000001E-4</v>
      </c>
      <c r="S234" s="146">
        <v>0</v>
      </c>
      <c r="T234" s="147">
        <f>S234*H234</f>
        <v>0</v>
      </c>
      <c r="AR234" s="148" t="s">
        <v>170</v>
      </c>
      <c r="AT234" s="148" t="s">
        <v>165</v>
      </c>
      <c r="AU234" s="148" t="s">
        <v>96</v>
      </c>
      <c r="AY234" s="17" t="s">
        <v>162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7" t="s">
        <v>94</v>
      </c>
      <c r="BK234" s="149">
        <f>ROUND(I234*H234,2)</f>
        <v>0</v>
      </c>
      <c r="BL234" s="17" t="s">
        <v>170</v>
      </c>
      <c r="BM234" s="148" t="s">
        <v>1694</v>
      </c>
    </row>
    <row r="235" spans="2:65" s="12" customFormat="1">
      <c r="B235" s="150"/>
      <c r="D235" s="151" t="s">
        <v>172</v>
      </c>
      <c r="E235" s="152" t="s">
        <v>1</v>
      </c>
      <c r="F235" s="153" t="s">
        <v>1695</v>
      </c>
      <c r="H235" s="152" t="s">
        <v>1</v>
      </c>
      <c r="I235" s="154"/>
      <c r="L235" s="150"/>
      <c r="M235" s="155"/>
      <c r="T235" s="156"/>
      <c r="AT235" s="152" t="s">
        <v>172</v>
      </c>
      <c r="AU235" s="152" t="s">
        <v>96</v>
      </c>
      <c r="AV235" s="12" t="s">
        <v>94</v>
      </c>
      <c r="AW235" s="12" t="s">
        <v>42</v>
      </c>
      <c r="AX235" s="12" t="s">
        <v>87</v>
      </c>
      <c r="AY235" s="152" t="s">
        <v>162</v>
      </c>
    </row>
    <row r="236" spans="2:65" s="12" customFormat="1">
      <c r="B236" s="150"/>
      <c r="D236" s="151" t="s">
        <v>172</v>
      </c>
      <c r="E236" s="152" t="s">
        <v>1</v>
      </c>
      <c r="F236" s="153" t="s">
        <v>1696</v>
      </c>
      <c r="H236" s="152" t="s">
        <v>1</v>
      </c>
      <c r="I236" s="154"/>
      <c r="L236" s="150"/>
      <c r="M236" s="155"/>
      <c r="T236" s="156"/>
      <c r="AT236" s="152" t="s">
        <v>172</v>
      </c>
      <c r="AU236" s="152" t="s">
        <v>96</v>
      </c>
      <c r="AV236" s="12" t="s">
        <v>94</v>
      </c>
      <c r="AW236" s="12" t="s">
        <v>42</v>
      </c>
      <c r="AX236" s="12" t="s">
        <v>87</v>
      </c>
      <c r="AY236" s="152" t="s">
        <v>162</v>
      </c>
    </row>
    <row r="237" spans="2:65" s="13" customFormat="1">
      <c r="B237" s="157"/>
      <c r="D237" s="151" t="s">
        <v>172</v>
      </c>
      <c r="E237" s="158" t="s">
        <v>1</v>
      </c>
      <c r="F237" s="159" t="s">
        <v>1572</v>
      </c>
      <c r="H237" s="160">
        <v>8</v>
      </c>
      <c r="I237" s="161"/>
      <c r="L237" s="157"/>
      <c r="M237" s="162"/>
      <c r="T237" s="163"/>
      <c r="AT237" s="158" t="s">
        <v>172</v>
      </c>
      <c r="AU237" s="158" t="s">
        <v>96</v>
      </c>
      <c r="AV237" s="13" t="s">
        <v>96</v>
      </c>
      <c r="AW237" s="13" t="s">
        <v>42</v>
      </c>
      <c r="AX237" s="13" t="s">
        <v>94</v>
      </c>
      <c r="AY237" s="158" t="s">
        <v>162</v>
      </c>
    </row>
    <row r="238" spans="2:65" s="1" customFormat="1" ht="16.5" customHeight="1">
      <c r="B238" s="33"/>
      <c r="C238" s="185" t="s">
        <v>576</v>
      </c>
      <c r="D238" s="185" t="s">
        <v>585</v>
      </c>
      <c r="E238" s="186" t="s">
        <v>1697</v>
      </c>
      <c r="F238" s="187" t="s">
        <v>1698</v>
      </c>
      <c r="G238" s="188" t="s">
        <v>168</v>
      </c>
      <c r="H238" s="189">
        <v>24</v>
      </c>
      <c r="I238" s="190"/>
      <c r="J238" s="191">
        <f>ROUND(I238*H238,2)</f>
        <v>0</v>
      </c>
      <c r="K238" s="187" t="s">
        <v>169</v>
      </c>
      <c r="L238" s="192"/>
      <c r="M238" s="193" t="s">
        <v>1</v>
      </c>
      <c r="N238" s="194" t="s">
        <v>52</v>
      </c>
      <c r="P238" s="146">
        <f>O238*H238</f>
        <v>0</v>
      </c>
      <c r="Q238" s="146">
        <v>7.0899999999999999E-3</v>
      </c>
      <c r="R238" s="146">
        <f>Q238*H238</f>
        <v>0.17016000000000001</v>
      </c>
      <c r="S238" s="146">
        <v>0</v>
      </c>
      <c r="T238" s="147">
        <f>S238*H238</f>
        <v>0</v>
      </c>
      <c r="AR238" s="148" t="s">
        <v>211</v>
      </c>
      <c r="AT238" s="148" t="s">
        <v>585</v>
      </c>
      <c r="AU238" s="148" t="s">
        <v>96</v>
      </c>
      <c r="AY238" s="17" t="s">
        <v>162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7" t="s">
        <v>94</v>
      </c>
      <c r="BK238" s="149">
        <f>ROUND(I238*H238,2)</f>
        <v>0</v>
      </c>
      <c r="BL238" s="17" t="s">
        <v>170</v>
      </c>
      <c r="BM238" s="148" t="s">
        <v>1699</v>
      </c>
    </row>
    <row r="239" spans="2:65" s="13" customFormat="1">
      <c r="B239" s="157"/>
      <c r="D239" s="151" t="s">
        <v>172</v>
      </c>
      <c r="E239" s="158" t="s">
        <v>1</v>
      </c>
      <c r="F239" s="159" t="s">
        <v>1700</v>
      </c>
      <c r="H239" s="160">
        <v>24</v>
      </c>
      <c r="I239" s="161"/>
      <c r="L239" s="157"/>
      <c r="M239" s="162"/>
      <c r="T239" s="163"/>
      <c r="AT239" s="158" t="s">
        <v>172</v>
      </c>
      <c r="AU239" s="158" t="s">
        <v>96</v>
      </c>
      <c r="AV239" s="13" t="s">
        <v>96</v>
      </c>
      <c r="AW239" s="13" t="s">
        <v>42</v>
      </c>
      <c r="AX239" s="13" t="s">
        <v>94</v>
      </c>
      <c r="AY239" s="158" t="s">
        <v>162</v>
      </c>
    </row>
    <row r="240" spans="2:65" s="1" customFormat="1" ht="16.5" customHeight="1">
      <c r="B240" s="33"/>
      <c r="C240" s="185" t="s">
        <v>584</v>
      </c>
      <c r="D240" s="185" t="s">
        <v>585</v>
      </c>
      <c r="E240" s="186" t="s">
        <v>1701</v>
      </c>
      <c r="F240" s="187" t="s">
        <v>1702</v>
      </c>
      <c r="G240" s="188" t="s">
        <v>491</v>
      </c>
      <c r="H240" s="189">
        <v>46.92</v>
      </c>
      <c r="I240" s="190"/>
      <c r="J240" s="191">
        <f>ROUND(I240*H240,2)</f>
        <v>0</v>
      </c>
      <c r="K240" s="187" t="s">
        <v>209</v>
      </c>
      <c r="L240" s="192"/>
      <c r="M240" s="193" t="s">
        <v>1</v>
      </c>
      <c r="N240" s="194" t="s">
        <v>52</v>
      </c>
      <c r="P240" s="146">
        <f>O240*H240</f>
        <v>0</v>
      </c>
      <c r="Q240" s="146">
        <v>2E-3</v>
      </c>
      <c r="R240" s="146">
        <f>Q240*H240</f>
        <v>9.3840000000000007E-2</v>
      </c>
      <c r="S240" s="146">
        <v>0</v>
      </c>
      <c r="T240" s="147">
        <f>S240*H240</f>
        <v>0</v>
      </c>
      <c r="AR240" s="148" t="s">
        <v>211</v>
      </c>
      <c r="AT240" s="148" t="s">
        <v>585</v>
      </c>
      <c r="AU240" s="148" t="s">
        <v>96</v>
      </c>
      <c r="AY240" s="17" t="s">
        <v>162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94</v>
      </c>
      <c r="BK240" s="149">
        <f>ROUND(I240*H240,2)</f>
        <v>0</v>
      </c>
      <c r="BL240" s="17" t="s">
        <v>170</v>
      </c>
      <c r="BM240" s="148" t="s">
        <v>1703</v>
      </c>
    </row>
    <row r="241" spans="2:65" s="12" customFormat="1">
      <c r="B241" s="150"/>
      <c r="D241" s="151" t="s">
        <v>172</v>
      </c>
      <c r="E241" s="152" t="s">
        <v>1</v>
      </c>
      <c r="F241" s="153" t="s">
        <v>1704</v>
      </c>
      <c r="H241" s="152" t="s">
        <v>1</v>
      </c>
      <c r="I241" s="154"/>
      <c r="L241" s="150"/>
      <c r="M241" s="155"/>
      <c r="T241" s="156"/>
      <c r="AT241" s="152" t="s">
        <v>172</v>
      </c>
      <c r="AU241" s="152" t="s">
        <v>96</v>
      </c>
      <c r="AV241" s="12" t="s">
        <v>94</v>
      </c>
      <c r="AW241" s="12" t="s">
        <v>42</v>
      </c>
      <c r="AX241" s="12" t="s">
        <v>87</v>
      </c>
      <c r="AY241" s="152" t="s">
        <v>162</v>
      </c>
    </row>
    <row r="242" spans="2:65" s="13" customFormat="1">
      <c r="B242" s="157"/>
      <c r="D242" s="151" t="s">
        <v>172</v>
      </c>
      <c r="E242" s="158" t="s">
        <v>1</v>
      </c>
      <c r="F242" s="159" t="s">
        <v>1705</v>
      </c>
      <c r="H242" s="160">
        <v>46.92</v>
      </c>
      <c r="I242" s="161"/>
      <c r="L242" s="157"/>
      <c r="M242" s="162"/>
      <c r="T242" s="163"/>
      <c r="AT242" s="158" t="s">
        <v>172</v>
      </c>
      <c r="AU242" s="158" t="s">
        <v>96</v>
      </c>
      <c r="AV242" s="13" t="s">
        <v>96</v>
      </c>
      <c r="AW242" s="13" t="s">
        <v>42</v>
      </c>
      <c r="AX242" s="13" t="s">
        <v>94</v>
      </c>
      <c r="AY242" s="158" t="s">
        <v>162</v>
      </c>
    </row>
    <row r="243" spans="2:65" s="1" customFormat="1" ht="16.5" customHeight="1">
      <c r="B243" s="33"/>
      <c r="C243" s="137" t="s">
        <v>361</v>
      </c>
      <c r="D243" s="137" t="s">
        <v>165</v>
      </c>
      <c r="E243" s="138" t="s">
        <v>1706</v>
      </c>
      <c r="F243" s="139" t="s">
        <v>1707</v>
      </c>
      <c r="G243" s="140" t="s">
        <v>168</v>
      </c>
      <c r="H243" s="141">
        <v>8</v>
      </c>
      <c r="I243" s="142"/>
      <c r="J243" s="143">
        <f>ROUND(I243*H243,2)</f>
        <v>0</v>
      </c>
      <c r="K243" s="139" t="s">
        <v>169</v>
      </c>
      <c r="L243" s="33"/>
      <c r="M243" s="144" t="s">
        <v>1</v>
      </c>
      <c r="N243" s="145" t="s">
        <v>52</v>
      </c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AR243" s="148" t="s">
        <v>170</v>
      </c>
      <c r="AT243" s="148" t="s">
        <v>165</v>
      </c>
      <c r="AU243" s="148" t="s">
        <v>96</v>
      </c>
      <c r="AY243" s="17" t="s">
        <v>162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94</v>
      </c>
      <c r="BK243" s="149">
        <f>ROUND(I243*H243,2)</f>
        <v>0</v>
      </c>
      <c r="BL243" s="17" t="s">
        <v>170</v>
      </c>
      <c r="BM243" s="148" t="s">
        <v>1708</v>
      </c>
    </row>
    <row r="244" spans="2:65" s="12" customFormat="1">
      <c r="B244" s="150"/>
      <c r="D244" s="151" t="s">
        <v>172</v>
      </c>
      <c r="E244" s="152" t="s">
        <v>1</v>
      </c>
      <c r="F244" s="153" t="s">
        <v>1709</v>
      </c>
      <c r="H244" s="152" t="s">
        <v>1</v>
      </c>
      <c r="I244" s="154"/>
      <c r="L244" s="150"/>
      <c r="M244" s="155"/>
      <c r="T244" s="156"/>
      <c r="AT244" s="152" t="s">
        <v>172</v>
      </c>
      <c r="AU244" s="152" t="s">
        <v>96</v>
      </c>
      <c r="AV244" s="12" t="s">
        <v>94</v>
      </c>
      <c r="AW244" s="12" t="s">
        <v>42</v>
      </c>
      <c r="AX244" s="12" t="s">
        <v>87</v>
      </c>
      <c r="AY244" s="152" t="s">
        <v>162</v>
      </c>
    </row>
    <row r="245" spans="2:65" s="13" customFormat="1">
      <c r="B245" s="157"/>
      <c r="D245" s="151" t="s">
        <v>172</v>
      </c>
      <c r="E245" s="158" t="s">
        <v>1</v>
      </c>
      <c r="F245" s="159" t="s">
        <v>1572</v>
      </c>
      <c r="H245" s="160">
        <v>8</v>
      </c>
      <c r="I245" s="161"/>
      <c r="L245" s="157"/>
      <c r="M245" s="162"/>
      <c r="T245" s="163"/>
      <c r="AT245" s="158" t="s">
        <v>172</v>
      </c>
      <c r="AU245" s="158" t="s">
        <v>96</v>
      </c>
      <c r="AV245" s="13" t="s">
        <v>96</v>
      </c>
      <c r="AW245" s="13" t="s">
        <v>42</v>
      </c>
      <c r="AX245" s="13" t="s">
        <v>94</v>
      </c>
      <c r="AY245" s="158" t="s">
        <v>162</v>
      </c>
    </row>
    <row r="246" spans="2:65" s="1" customFormat="1" ht="24.2" customHeight="1">
      <c r="B246" s="33"/>
      <c r="C246" s="185" t="s">
        <v>597</v>
      </c>
      <c r="D246" s="185" t="s">
        <v>585</v>
      </c>
      <c r="E246" s="186" t="s">
        <v>1710</v>
      </c>
      <c r="F246" s="187" t="s">
        <v>1711</v>
      </c>
      <c r="G246" s="188" t="s">
        <v>491</v>
      </c>
      <c r="H246" s="189">
        <v>32</v>
      </c>
      <c r="I246" s="190"/>
      <c r="J246" s="191">
        <f>ROUND(I246*H246,2)</f>
        <v>0</v>
      </c>
      <c r="K246" s="187" t="s">
        <v>169</v>
      </c>
      <c r="L246" s="192"/>
      <c r="M246" s="193" t="s">
        <v>1</v>
      </c>
      <c r="N246" s="194" t="s">
        <v>52</v>
      </c>
      <c r="P246" s="146">
        <f>O246*H246</f>
        <v>0</v>
      </c>
      <c r="Q246" s="146">
        <v>3.2000000000000003E-4</v>
      </c>
      <c r="R246" s="146">
        <f>Q246*H246</f>
        <v>1.0240000000000001E-2</v>
      </c>
      <c r="S246" s="146">
        <v>0</v>
      </c>
      <c r="T246" s="147">
        <f>S246*H246</f>
        <v>0</v>
      </c>
      <c r="AR246" s="148" t="s">
        <v>211</v>
      </c>
      <c r="AT246" s="148" t="s">
        <v>585</v>
      </c>
      <c r="AU246" s="148" t="s">
        <v>96</v>
      </c>
      <c r="AY246" s="17" t="s">
        <v>162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7" t="s">
        <v>94</v>
      </c>
      <c r="BK246" s="149">
        <f>ROUND(I246*H246,2)</f>
        <v>0</v>
      </c>
      <c r="BL246" s="17" t="s">
        <v>170</v>
      </c>
      <c r="BM246" s="148" t="s">
        <v>1712</v>
      </c>
    </row>
    <row r="247" spans="2:65" s="12" customFormat="1">
      <c r="B247" s="150"/>
      <c r="D247" s="151" t="s">
        <v>172</v>
      </c>
      <c r="E247" s="152" t="s">
        <v>1</v>
      </c>
      <c r="F247" s="153" t="s">
        <v>1713</v>
      </c>
      <c r="H247" s="152" t="s">
        <v>1</v>
      </c>
      <c r="I247" s="154"/>
      <c r="L247" s="150"/>
      <c r="M247" s="155"/>
      <c r="T247" s="156"/>
      <c r="AT247" s="152" t="s">
        <v>172</v>
      </c>
      <c r="AU247" s="152" t="s">
        <v>96</v>
      </c>
      <c r="AV247" s="12" t="s">
        <v>94</v>
      </c>
      <c r="AW247" s="12" t="s">
        <v>42</v>
      </c>
      <c r="AX247" s="12" t="s">
        <v>87</v>
      </c>
      <c r="AY247" s="152" t="s">
        <v>162</v>
      </c>
    </row>
    <row r="248" spans="2:65" s="13" customFormat="1">
      <c r="B248" s="157"/>
      <c r="D248" s="151" t="s">
        <v>172</v>
      </c>
      <c r="E248" s="158" t="s">
        <v>1</v>
      </c>
      <c r="F248" s="159" t="s">
        <v>1714</v>
      </c>
      <c r="H248" s="160">
        <v>32</v>
      </c>
      <c r="I248" s="161"/>
      <c r="L248" s="157"/>
      <c r="M248" s="162"/>
      <c r="T248" s="163"/>
      <c r="AT248" s="158" t="s">
        <v>172</v>
      </c>
      <c r="AU248" s="158" t="s">
        <v>96</v>
      </c>
      <c r="AV248" s="13" t="s">
        <v>96</v>
      </c>
      <c r="AW248" s="13" t="s">
        <v>42</v>
      </c>
      <c r="AX248" s="13" t="s">
        <v>94</v>
      </c>
      <c r="AY248" s="158" t="s">
        <v>162</v>
      </c>
    </row>
    <row r="249" spans="2:65" s="1" customFormat="1" ht="16.5" customHeight="1">
      <c r="B249" s="33"/>
      <c r="C249" s="137" t="s">
        <v>602</v>
      </c>
      <c r="D249" s="137" t="s">
        <v>165</v>
      </c>
      <c r="E249" s="138" t="s">
        <v>1715</v>
      </c>
      <c r="F249" s="139" t="s">
        <v>1716</v>
      </c>
      <c r="G249" s="140" t="s">
        <v>457</v>
      </c>
      <c r="H249" s="141">
        <v>4.96</v>
      </c>
      <c r="I249" s="142"/>
      <c r="J249" s="143">
        <f>ROUND(I249*H249,2)</f>
        <v>0</v>
      </c>
      <c r="K249" s="139" t="s">
        <v>169</v>
      </c>
      <c r="L249" s="33"/>
      <c r="M249" s="144" t="s">
        <v>1</v>
      </c>
      <c r="N249" s="145" t="s">
        <v>52</v>
      </c>
      <c r="P249" s="146">
        <f>O249*H249</f>
        <v>0</v>
      </c>
      <c r="Q249" s="146">
        <v>3.0000000000000001E-5</v>
      </c>
      <c r="R249" s="146">
        <f>Q249*H249</f>
        <v>1.4880000000000001E-4</v>
      </c>
      <c r="S249" s="146">
        <v>0</v>
      </c>
      <c r="T249" s="147">
        <f>S249*H249</f>
        <v>0</v>
      </c>
      <c r="AR249" s="148" t="s">
        <v>170</v>
      </c>
      <c r="AT249" s="148" t="s">
        <v>165</v>
      </c>
      <c r="AU249" s="148" t="s">
        <v>96</v>
      </c>
      <c r="AY249" s="17" t="s">
        <v>162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7" t="s">
        <v>94</v>
      </c>
      <c r="BK249" s="149">
        <f>ROUND(I249*H249,2)</f>
        <v>0</v>
      </c>
      <c r="BL249" s="17" t="s">
        <v>170</v>
      </c>
      <c r="BM249" s="148" t="s">
        <v>1717</v>
      </c>
    </row>
    <row r="250" spans="2:65" s="12" customFormat="1">
      <c r="B250" s="150"/>
      <c r="D250" s="151" t="s">
        <v>172</v>
      </c>
      <c r="E250" s="152" t="s">
        <v>1</v>
      </c>
      <c r="F250" s="153" t="s">
        <v>1695</v>
      </c>
      <c r="H250" s="152" t="s">
        <v>1</v>
      </c>
      <c r="I250" s="154"/>
      <c r="L250" s="150"/>
      <c r="M250" s="155"/>
      <c r="T250" s="156"/>
      <c r="AT250" s="152" t="s">
        <v>172</v>
      </c>
      <c r="AU250" s="152" t="s">
        <v>96</v>
      </c>
      <c r="AV250" s="12" t="s">
        <v>94</v>
      </c>
      <c r="AW250" s="12" t="s">
        <v>42</v>
      </c>
      <c r="AX250" s="12" t="s">
        <v>87</v>
      </c>
      <c r="AY250" s="152" t="s">
        <v>162</v>
      </c>
    </row>
    <row r="251" spans="2:65" s="12" customFormat="1">
      <c r="B251" s="150"/>
      <c r="D251" s="151" t="s">
        <v>172</v>
      </c>
      <c r="E251" s="152" t="s">
        <v>1</v>
      </c>
      <c r="F251" s="153" t="s">
        <v>1718</v>
      </c>
      <c r="H251" s="152" t="s">
        <v>1</v>
      </c>
      <c r="I251" s="154"/>
      <c r="L251" s="150"/>
      <c r="M251" s="155"/>
      <c r="T251" s="156"/>
      <c r="AT251" s="152" t="s">
        <v>172</v>
      </c>
      <c r="AU251" s="152" t="s">
        <v>96</v>
      </c>
      <c r="AV251" s="12" t="s">
        <v>94</v>
      </c>
      <c r="AW251" s="12" t="s">
        <v>42</v>
      </c>
      <c r="AX251" s="12" t="s">
        <v>87</v>
      </c>
      <c r="AY251" s="152" t="s">
        <v>162</v>
      </c>
    </row>
    <row r="252" spans="2:65" s="13" customFormat="1">
      <c r="B252" s="157"/>
      <c r="D252" s="151" t="s">
        <v>172</v>
      </c>
      <c r="E252" s="158" t="s">
        <v>1</v>
      </c>
      <c r="F252" s="159" t="s">
        <v>1719</v>
      </c>
      <c r="H252" s="160">
        <v>4.96</v>
      </c>
      <c r="I252" s="161"/>
      <c r="L252" s="157"/>
      <c r="M252" s="162"/>
      <c r="T252" s="163"/>
      <c r="AT252" s="158" t="s">
        <v>172</v>
      </c>
      <c r="AU252" s="158" t="s">
        <v>96</v>
      </c>
      <c r="AV252" s="13" t="s">
        <v>96</v>
      </c>
      <c r="AW252" s="13" t="s">
        <v>42</v>
      </c>
      <c r="AX252" s="13" t="s">
        <v>87</v>
      </c>
      <c r="AY252" s="158" t="s">
        <v>162</v>
      </c>
    </row>
    <row r="253" spans="2:65" s="14" customFormat="1">
      <c r="B253" s="164"/>
      <c r="D253" s="151" t="s">
        <v>172</v>
      </c>
      <c r="E253" s="165" t="s">
        <v>1577</v>
      </c>
      <c r="F253" s="166" t="s">
        <v>178</v>
      </c>
      <c r="H253" s="167">
        <v>4.96</v>
      </c>
      <c r="I253" s="168"/>
      <c r="L253" s="164"/>
      <c r="M253" s="169"/>
      <c r="T253" s="170"/>
      <c r="AT253" s="165" t="s">
        <v>172</v>
      </c>
      <c r="AU253" s="165" t="s">
        <v>96</v>
      </c>
      <c r="AV253" s="14" t="s">
        <v>170</v>
      </c>
      <c r="AW253" s="14" t="s">
        <v>42</v>
      </c>
      <c r="AX253" s="14" t="s">
        <v>94</v>
      </c>
      <c r="AY253" s="165" t="s">
        <v>162</v>
      </c>
    </row>
    <row r="254" spans="2:65" s="1" customFormat="1" ht="16.5" customHeight="1">
      <c r="B254" s="33"/>
      <c r="C254" s="185" t="s">
        <v>7</v>
      </c>
      <c r="D254" s="185" t="s">
        <v>585</v>
      </c>
      <c r="E254" s="186" t="s">
        <v>1720</v>
      </c>
      <c r="F254" s="187" t="s">
        <v>1721</v>
      </c>
      <c r="G254" s="188" t="s">
        <v>457</v>
      </c>
      <c r="H254" s="189">
        <v>5.7039999999999997</v>
      </c>
      <c r="I254" s="190"/>
      <c r="J254" s="191">
        <f>ROUND(I254*H254,2)</f>
        <v>0</v>
      </c>
      <c r="K254" s="187" t="s">
        <v>169</v>
      </c>
      <c r="L254" s="192"/>
      <c r="M254" s="193" t="s">
        <v>1</v>
      </c>
      <c r="N254" s="194" t="s">
        <v>52</v>
      </c>
      <c r="P254" s="146">
        <f>O254*H254</f>
        <v>0</v>
      </c>
      <c r="Q254" s="146">
        <v>5.0000000000000001E-4</v>
      </c>
      <c r="R254" s="146">
        <f>Q254*H254</f>
        <v>2.8519999999999999E-3</v>
      </c>
      <c r="S254" s="146">
        <v>0</v>
      </c>
      <c r="T254" s="147">
        <f>S254*H254</f>
        <v>0</v>
      </c>
      <c r="AR254" s="148" t="s">
        <v>211</v>
      </c>
      <c r="AT254" s="148" t="s">
        <v>585</v>
      </c>
      <c r="AU254" s="148" t="s">
        <v>96</v>
      </c>
      <c r="AY254" s="17" t="s">
        <v>162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7" t="s">
        <v>94</v>
      </c>
      <c r="BK254" s="149">
        <f>ROUND(I254*H254,2)</f>
        <v>0</v>
      </c>
      <c r="BL254" s="17" t="s">
        <v>170</v>
      </c>
      <c r="BM254" s="148" t="s">
        <v>1722</v>
      </c>
    </row>
    <row r="255" spans="2:65" s="13" customFormat="1">
      <c r="B255" s="157"/>
      <c r="D255" s="151" t="s">
        <v>172</v>
      </c>
      <c r="E255" s="158" t="s">
        <v>1</v>
      </c>
      <c r="F255" s="159" t="s">
        <v>1723</v>
      </c>
      <c r="H255" s="160">
        <v>5.7039999999999997</v>
      </c>
      <c r="I255" s="161"/>
      <c r="L255" s="157"/>
      <c r="M255" s="162"/>
      <c r="T255" s="163"/>
      <c r="AT255" s="158" t="s">
        <v>172</v>
      </c>
      <c r="AU255" s="158" t="s">
        <v>96</v>
      </c>
      <c r="AV255" s="13" t="s">
        <v>96</v>
      </c>
      <c r="AW255" s="13" t="s">
        <v>42</v>
      </c>
      <c r="AX255" s="13" t="s">
        <v>94</v>
      </c>
      <c r="AY255" s="158" t="s">
        <v>162</v>
      </c>
    </row>
    <row r="256" spans="2:65" s="1" customFormat="1" ht="16.5" customHeight="1">
      <c r="B256" s="33"/>
      <c r="C256" s="137" t="s">
        <v>618</v>
      </c>
      <c r="D256" s="137" t="s">
        <v>165</v>
      </c>
      <c r="E256" s="138" t="s">
        <v>1724</v>
      </c>
      <c r="F256" s="139" t="s">
        <v>1725</v>
      </c>
      <c r="G256" s="140" t="s">
        <v>168</v>
      </c>
      <c r="H256" s="141">
        <v>8</v>
      </c>
      <c r="I256" s="142"/>
      <c r="J256" s="143">
        <f>ROUND(I256*H256,2)</f>
        <v>0</v>
      </c>
      <c r="K256" s="139" t="s">
        <v>169</v>
      </c>
      <c r="L256" s="33"/>
      <c r="M256" s="144" t="s">
        <v>1</v>
      </c>
      <c r="N256" s="145" t="s">
        <v>52</v>
      </c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AR256" s="148" t="s">
        <v>170</v>
      </c>
      <c r="AT256" s="148" t="s">
        <v>165</v>
      </c>
      <c r="AU256" s="148" t="s">
        <v>96</v>
      </c>
      <c r="AY256" s="17" t="s">
        <v>162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7" t="s">
        <v>94</v>
      </c>
      <c r="BK256" s="149">
        <f>ROUND(I256*H256,2)</f>
        <v>0</v>
      </c>
      <c r="BL256" s="17" t="s">
        <v>170</v>
      </c>
      <c r="BM256" s="148" t="s">
        <v>1726</v>
      </c>
    </row>
    <row r="257" spans="2:65" s="12" customFormat="1">
      <c r="B257" s="150"/>
      <c r="D257" s="151" t="s">
        <v>172</v>
      </c>
      <c r="E257" s="152" t="s">
        <v>1</v>
      </c>
      <c r="F257" s="153" t="s">
        <v>1727</v>
      </c>
      <c r="H257" s="152" t="s">
        <v>1</v>
      </c>
      <c r="I257" s="154"/>
      <c r="L257" s="150"/>
      <c r="M257" s="155"/>
      <c r="T257" s="156"/>
      <c r="AT257" s="152" t="s">
        <v>172</v>
      </c>
      <c r="AU257" s="152" t="s">
        <v>96</v>
      </c>
      <c r="AV257" s="12" t="s">
        <v>94</v>
      </c>
      <c r="AW257" s="12" t="s">
        <v>42</v>
      </c>
      <c r="AX257" s="12" t="s">
        <v>87</v>
      </c>
      <c r="AY257" s="152" t="s">
        <v>162</v>
      </c>
    </row>
    <row r="258" spans="2:65" s="12" customFormat="1">
      <c r="B258" s="150"/>
      <c r="D258" s="151" t="s">
        <v>172</v>
      </c>
      <c r="E258" s="152" t="s">
        <v>1</v>
      </c>
      <c r="F258" s="153" t="s">
        <v>1728</v>
      </c>
      <c r="H258" s="152" t="s">
        <v>1</v>
      </c>
      <c r="I258" s="154"/>
      <c r="L258" s="150"/>
      <c r="M258" s="155"/>
      <c r="T258" s="156"/>
      <c r="AT258" s="152" t="s">
        <v>172</v>
      </c>
      <c r="AU258" s="152" t="s">
        <v>96</v>
      </c>
      <c r="AV258" s="12" t="s">
        <v>94</v>
      </c>
      <c r="AW258" s="12" t="s">
        <v>42</v>
      </c>
      <c r="AX258" s="12" t="s">
        <v>87</v>
      </c>
      <c r="AY258" s="152" t="s">
        <v>162</v>
      </c>
    </row>
    <row r="259" spans="2:65" s="13" customFormat="1">
      <c r="B259" s="157"/>
      <c r="D259" s="151" t="s">
        <v>172</v>
      </c>
      <c r="E259" s="158" t="s">
        <v>1</v>
      </c>
      <c r="F259" s="159" t="s">
        <v>1572</v>
      </c>
      <c r="H259" s="160">
        <v>8</v>
      </c>
      <c r="I259" s="161"/>
      <c r="L259" s="157"/>
      <c r="M259" s="162"/>
      <c r="T259" s="163"/>
      <c r="AT259" s="158" t="s">
        <v>172</v>
      </c>
      <c r="AU259" s="158" t="s">
        <v>96</v>
      </c>
      <c r="AV259" s="13" t="s">
        <v>96</v>
      </c>
      <c r="AW259" s="13" t="s">
        <v>42</v>
      </c>
      <c r="AX259" s="13" t="s">
        <v>94</v>
      </c>
      <c r="AY259" s="158" t="s">
        <v>162</v>
      </c>
    </row>
    <row r="260" spans="2:65" s="1" customFormat="1" ht="16.5" customHeight="1">
      <c r="B260" s="33"/>
      <c r="C260" s="137" t="s">
        <v>622</v>
      </c>
      <c r="D260" s="137" t="s">
        <v>165</v>
      </c>
      <c r="E260" s="138" t="s">
        <v>1729</v>
      </c>
      <c r="F260" s="139" t="s">
        <v>1730</v>
      </c>
      <c r="G260" s="140" t="s">
        <v>168</v>
      </c>
      <c r="H260" s="141">
        <v>8</v>
      </c>
      <c r="I260" s="142"/>
      <c r="J260" s="143">
        <f>ROUND(I260*H260,2)</f>
        <v>0</v>
      </c>
      <c r="K260" s="139" t="s">
        <v>169</v>
      </c>
      <c r="L260" s="33"/>
      <c r="M260" s="144" t="s">
        <v>1</v>
      </c>
      <c r="N260" s="145" t="s">
        <v>52</v>
      </c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AR260" s="148" t="s">
        <v>170</v>
      </c>
      <c r="AT260" s="148" t="s">
        <v>165</v>
      </c>
      <c r="AU260" s="148" t="s">
        <v>96</v>
      </c>
      <c r="AY260" s="17" t="s">
        <v>162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94</v>
      </c>
      <c r="BK260" s="149">
        <f>ROUND(I260*H260,2)</f>
        <v>0</v>
      </c>
      <c r="BL260" s="17" t="s">
        <v>170</v>
      </c>
      <c r="BM260" s="148" t="s">
        <v>1731</v>
      </c>
    </row>
    <row r="261" spans="2:65" s="12" customFormat="1">
      <c r="B261" s="150"/>
      <c r="D261" s="151" t="s">
        <v>172</v>
      </c>
      <c r="E261" s="152" t="s">
        <v>1</v>
      </c>
      <c r="F261" s="153" t="s">
        <v>1732</v>
      </c>
      <c r="H261" s="152" t="s">
        <v>1</v>
      </c>
      <c r="I261" s="154"/>
      <c r="L261" s="150"/>
      <c r="M261" s="155"/>
      <c r="T261" s="156"/>
      <c r="AT261" s="152" t="s">
        <v>172</v>
      </c>
      <c r="AU261" s="152" t="s">
        <v>96</v>
      </c>
      <c r="AV261" s="12" t="s">
        <v>94</v>
      </c>
      <c r="AW261" s="12" t="s">
        <v>42</v>
      </c>
      <c r="AX261" s="12" t="s">
        <v>87</v>
      </c>
      <c r="AY261" s="152" t="s">
        <v>162</v>
      </c>
    </row>
    <row r="262" spans="2:65" s="13" customFormat="1">
      <c r="B262" s="157"/>
      <c r="D262" s="151" t="s">
        <v>172</v>
      </c>
      <c r="E262" s="158" t="s">
        <v>1</v>
      </c>
      <c r="F262" s="159" t="s">
        <v>1572</v>
      </c>
      <c r="H262" s="160">
        <v>8</v>
      </c>
      <c r="I262" s="161"/>
      <c r="L262" s="157"/>
      <c r="M262" s="162"/>
      <c r="T262" s="163"/>
      <c r="AT262" s="158" t="s">
        <v>172</v>
      </c>
      <c r="AU262" s="158" t="s">
        <v>96</v>
      </c>
      <c r="AV262" s="13" t="s">
        <v>96</v>
      </c>
      <c r="AW262" s="13" t="s">
        <v>42</v>
      </c>
      <c r="AX262" s="13" t="s">
        <v>94</v>
      </c>
      <c r="AY262" s="158" t="s">
        <v>162</v>
      </c>
    </row>
    <row r="263" spans="2:65" s="1" customFormat="1" ht="16.5" customHeight="1">
      <c r="B263" s="33"/>
      <c r="C263" s="137" t="s">
        <v>631</v>
      </c>
      <c r="D263" s="137" t="s">
        <v>165</v>
      </c>
      <c r="E263" s="138" t="s">
        <v>1733</v>
      </c>
      <c r="F263" s="139" t="s">
        <v>1734</v>
      </c>
      <c r="G263" s="140" t="s">
        <v>457</v>
      </c>
      <c r="H263" s="141">
        <v>6.2830000000000004</v>
      </c>
      <c r="I263" s="142"/>
      <c r="J263" s="143">
        <f>ROUND(I263*H263,2)</f>
        <v>0</v>
      </c>
      <c r="K263" s="139" t="s">
        <v>169</v>
      </c>
      <c r="L263" s="33"/>
      <c r="M263" s="144" t="s">
        <v>1</v>
      </c>
      <c r="N263" s="145" t="s">
        <v>52</v>
      </c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AR263" s="148" t="s">
        <v>170</v>
      </c>
      <c r="AT263" s="148" t="s">
        <v>165</v>
      </c>
      <c r="AU263" s="148" t="s">
        <v>96</v>
      </c>
      <c r="AY263" s="17" t="s">
        <v>162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94</v>
      </c>
      <c r="BK263" s="149">
        <f>ROUND(I263*H263,2)</f>
        <v>0</v>
      </c>
      <c r="BL263" s="17" t="s">
        <v>170</v>
      </c>
      <c r="BM263" s="148" t="s">
        <v>1735</v>
      </c>
    </row>
    <row r="264" spans="2:65" s="12" customFormat="1">
      <c r="B264" s="150"/>
      <c r="D264" s="151" t="s">
        <v>172</v>
      </c>
      <c r="E264" s="152" t="s">
        <v>1</v>
      </c>
      <c r="F264" s="153" t="s">
        <v>1736</v>
      </c>
      <c r="H264" s="152" t="s">
        <v>1</v>
      </c>
      <c r="I264" s="154"/>
      <c r="L264" s="150"/>
      <c r="M264" s="155"/>
      <c r="T264" s="156"/>
      <c r="AT264" s="152" t="s">
        <v>172</v>
      </c>
      <c r="AU264" s="152" t="s">
        <v>96</v>
      </c>
      <c r="AV264" s="12" t="s">
        <v>94</v>
      </c>
      <c r="AW264" s="12" t="s">
        <v>42</v>
      </c>
      <c r="AX264" s="12" t="s">
        <v>87</v>
      </c>
      <c r="AY264" s="152" t="s">
        <v>162</v>
      </c>
    </row>
    <row r="265" spans="2:65" s="13" customFormat="1">
      <c r="B265" s="157"/>
      <c r="D265" s="151" t="s">
        <v>172</v>
      </c>
      <c r="E265" s="158" t="s">
        <v>1</v>
      </c>
      <c r="F265" s="159" t="s">
        <v>1737</v>
      </c>
      <c r="H265" s="160">
        <v>6.2830000000000004</v>
      </c>
      <c r="I265" s="161"/>
      <c r="L265" s="157"/>
      <c r="M265" s="162"/>
      <c r="T265" s="163"/>
      <c r="AT265" s="158" t="s">
        <v>172</v>
      </c>
      <c r="AU265" s="158" t="s">
        <v>96</v>
      </c>
      <c r="AV265" s="13" t="s">
        <v>96</v>
      </c>
      <c r="AW265" s="13" t="s">
        <v>42</v>
      </c>
      <c r="AX265" s="13" t="s">
        <v>87</v>
      </c>
      <c r="AY265" s="158" t="s">
        <v>162</v>
      </c>
    </row>
    <row r="266" spans="2:65" s="14" customFormat="1">
      <c r="B266" s="164"/>
      <c r="D266" s="151" t="s">
        <v>172</v>
      </c>
      <c r="E266" s="165" t="s">
        <v>1575</v>
      </c>
      <c r="F266" s="166" t="s">
        <v>178</v>
      </c>
      <c r="H266" s="167">
        <v>6.2830000000000004</v>
      </c>
      <c r="I266" s="168"/>
      <c r="L266" s="164"/>
      <c r="M266" s="169"/>
      <c r="T266" s="170"/>
      <c r="AT266" s="165" t="s">
        <v>172</v>
      </c>
      <c r="AU266" s="165" t="s">
        <v>96</v>
      </c>
      <c r="AV266" s="14" t="s">
        <v>170</v>
      </c>
      <c r="AW266" s="14" t="s">
        <v>42</v>
      </c>
      <c r="AX266" s="14" t="s">
        <v>94</v>
      </c>
      <c r="AY266" s="165" t="s">
        <v>162</v>
      </c>
    </row>
    <row r="267" spans="2:65" s="1" customFormat="1" ht="16.5" customHeight="1">
      <c r="B267" s="33"/>
      <c r="C267" s="185" t="s">
        <v>639</v>
      </c>
      <c r="D267" s="185" t="s">
        <v>585</v>
      </c>
      <c r="E267" s="186" t="s">
        <v>1738</v>
      </c>
      <c r="F267" s="187" t="s">
        <v>1739</v>
      </c>
      <c r="G267" s="188" t="s">
        <v>507</v>
      </c>
      <c r="H267" s="189">
        <v>0.97099999999999997</v>
      </c>
      <c r="I267" s="190"/>
      <c r="J267" s="191">
        <f>ROUND(I267*H267,2)</f>
        <v>0</v>
      </c>
      <c r="K267" s="187" t="s">
        <v>169</v>
      </c>
      <c r="L267" s="192"/>
      <c r="M267" s="193" t="s">
        <v>1</v>
      </c>
      <c r="N267" s="194" t="s">
        <v>52</v>
      </c>
      <c r="P267" s="146">
        <f>O267*H267</f>
        <v>0</v>
      </c>
      <c r="Q267" s="146">
        <v>0.2</v>
      </c>
      <c r="R267" s="146">
        <f>Q267*H267</f>
        <v>0.19420000000000001</v>
      </c>
      <c r="S267" s="146">
        <v>0</v>
      </c>
      <c r="T267" s="147">
        <f>S267*H267</f>
        <v>0</v>
      </c>
      <c r="AR267" s="148" t="s">
        <v>211</v>
      </c>
      <c r="AT267" s="148" t="s">
        <v>585</v>
      </c>
      <c r="AU267" s="148" t="s">
        <v>96</v>
      </c>
      <c r="AY267" s="17" t="s">
        <v>162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7" t="s">
        <v>94</v>
      </c>
      <c r="BK267" s="149">
        <f>ROUND(I267*H267,2)</f>
        <v>0</v>
      </c>
      <c r="BL267" s="17" t="s">
        <v>170</v>
      </c>
      <c r="BM267" s="148" t="s">
        <v>1740</v>
      </c>
    </row>
    <row r="268" spans="2:65" s="13" customFormat="1">
      <c r="B268" s="157"/>
      <c r="D268" s="151" t="s">
        <v>172</v>
      </c>
      <c r="E268" s="158" t="s">
        <v>1</v>
      </c>
      <c r="F268" s="159" t="s">
        <v>1741</v>
      </c>
      <c r="H268" s="160">
        <v>0.97099999999999997</v>
      </c>
      <c r="I268" s="161"/>
      <c r="L268" s="157"/>
      <c r="M268" s="162"/>
      <c r="T268" s="163"/>
      <c r="AT268" s="158" t="s">
        <v>172</v>
      </c>
      <c r="AU268" s="158" t="s">
        <v>96</v>
      </c>
      <c r="AV268" s="13" t="s">
        <v>96</v>
      </c>
      <c r="AW268" s="13" t="s">
        <v>42</v>
      </c>
      <c r="AX268" s="13" t="s">
        <v>94</v>
      </c>
      <c r="AY268" s="158" t="s">
        <v>162</v>
      </c>
    </row>
    <row r="269" spans="2:65" s="1" customFormat="1" ht="16.5" customHeight="1">
      <c r="B269" s="33"/>
      <c r="C269" s="137" t="s">
        <v>413</v>
      </c>
      <c r="D269" s="137" t="s">
        <v>165</v>
      </c>
      <c r="E269" s="138" t="s">
        <v>1742</v>
      </c>
      <c r="F269" s="139" t="s">
        <v>1743</v>
      </c>
      <c r="G269" s="140" t="s">
        <v>189</v>
      </c>
      <c r="H269" s="141">
        <v>1E-3</v>
      </c>
      <c r="I269" s="142"/>
      <c r="J269" s="143">
        <f>ROUND(I269*H269,2)</f>
        <v>0</v>
      </c>
      <c r="K269" s="139" t="s">
        <v>169</v>
      </c>
      <c r="L269" s="33"/>
      <c r="M269" s="144" t="s">
        <v>1</v>
      </c>
      <c r="N269" s="145" t="s">
        <v>52</v>
      </c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AR269" s="148" t="s">
        <v>170</v>
      </c>
      <c r="AT269" s="148" t="s">
        <v>165</v>
      </c>
      <c r="AU269" s="148" t="s">
        <v>96</v>
      </c>
      <c r="AY269" s="17" t="s">
        <v>162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7" t="s">
        <v>94</v>
      </c>
      <c r="BK269" s="149">
        <f>ROUND(I269*H269,2)</f>
        <v>0</v>
      </c>
      <c r="BL269" s="17" t="s">
        <v>170</v>
      </c>
      <c r="BM269" s="148" t="s">
        <v>1744</v>
      </c>
    </row>
    <row r="270" spans="2:65" s="12" customFormat="1">
      <c r="B270" s="150"/>
      <c r="D270" s="151" t="s">
        <v>172</v>
      </c>
      <c r="E270" s="152" t="s">
        <v>1</v>
      </c>
      <c r="F270" s="153" t="s">
        <v>1745</v>
      </c>
      <c r="H270" s="152" t="s">
        <v>1</v>
      </c>
      <c r="I270" s="154"/>
      <c r="L270" s="150"/>
      <c r="M270" s="155"/>
      <c r="T270" s="156"/>
      <c r="AT270" s="152" t="s">
        <v>172</v>
      </c>
      <c r="AU270" s="152" t="s">
        <v>96</v>
      </c>
      <c r="AV270" s="12" t="s">
        <v>94</v>
      </c>
      <c r="AW270" s="12" t="s">
        <v>42</v>
      </c>
      <c r="AX270" s="12" t="s">
        <v>87</v>
      </c>
      <c r="AY270" s="152" t="s">
        <v>162</v>
      </c>
    </row>
    <row r="271" spans="2:65" s="13" customFormat="1">
      <c r="B271" s="157"/>
      <c r="D271" s="151" t="s">
        <v>172</v>
      </c>
      <c r="E271" s="158" t="s">
        <v>1</v>
      </c>
      <c r="F271" s="159" t="s">
        <v>1746</v>
      </c>
      <c r="H271" s="160">
        <v>1E-3</v>
      </c>
      <c r="I271" s="161"/>
      <c r="L271" s="157"/>
      <c r="M271" s="162"/>
      <c r="T271" s="163"/>
      <c r="AT271" s="158" t="s">
        <v>172</v>
      </c>
      <c r="AU271" s="158" t="s">
        <v>96</v>
      </c>
      <c r="AV271" s="13" t="s">
        <v>96</v>
      </c>
      <c r="AW271" s="13" t="s">
        <v>42</v>
      </c>
      <c r="AX271" s="13" t="s">
        <v>94</v>
      </c>
      <c r="AY271" s="158" t="s">
        <v>162</v>
      </c>
    </row>
    <row r="272" spans="2:65" s="1" customFormat="1" ht="16.5" customHeight="1">
      <c r="B272" s="33"/>
      <c r="C272" s="185" t="s">
        <v>674</v>
      </c>
      <c r="D272" s="185" t="s">
        <v>585</v>
      </c>
      <c r="E272" s="186" t="s">
        <v>1747</v>
      </c>
      <c r="F272" s="187" t="s">
        <v>1748</v>
      </c>
      <c r="G272" s="188" t="s">
        <v>168</v>
      </c>
      <c r="H272" s="189">
        <v>82.4</v>
      </c>
      <c r="I272" s="190"/>
      <c r="J272" s="191">
        <f>ROUND(I272*H272,2)</f>
        <v>0</v>
      </c>
      <c r="K272" s="187" t="s">
        <v>209</v>
      </c>
      <c r="L272" s="192"/>
      <c r="M272" s="193" t="s">
        <v>1</v>
      </c>
      <c r="N272" s="194" t="s">
        <v>52</v>
      </c>
      <c r="P272" s="146">
        <f>O272*H272</f>
        <v>0</v>
      </c>
      <c r="Q272" s="146">
        <v>1.0000000000000001E-5</v>
      </c>
      <c r="R272" s="146">
        <f>Q272*H272</f>
        <v>8.2400000000000008E-4</v>
      </c>
      <c r="S272" s="146">
        <v>0</v>
      </c>
      <c r="T272" s="147">
        <f>S272*H272</f>
        <v>0</v>
      </c>
      <c r="AR272" s="148" t="s">
        <v>211</v>
      </c>
      <c r="AT272" s="148" t="s">
        <v>585</v>
      </c>
      <c r="AU272" s="148" t="s">
        <v>96</v>
      </c>
      <c r="AY272" s="17" t="s">
        <v>162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7" t="s">
        <v>94</v>
      </c>
      <c r="BK272" s="149">
        <f>ROUND(I272*H272,2)</f>
        <v>0</v>
      </c>
      <c r="BL272" s="17" t="s">
        <v>170</v>
      </c>
      <c r="BM272" s="148" t="s">
        <v>1749</v>
      </c>
    </row>
    <row r="273" spans="2:65" s="13" customFormat="1">
      <c r="B273" s="157"/>
      <c r="D273" s="151" t="s">
        <v>172</v>
      </c>
      <c r="E273" s="158" t="s">
        <v>1</v>
      </c>
      <c r="F273" s="159" t="s">
        <v>1750</v>
      </c>
      <c r="H273" s="160">
        <v>82.4</v>
      </c>
      <c r="I273" s="161"/>
      <c r="L273" s="157"/>
      <c r="M273" s="162"/>
      <c r="T273" s="163"/>
      <c r="AT273" s="158" t="s">
        <v>172</v>
      </c>
      <c r="AU273" s="158" t="s">
        <v>96</v>
      </c>
      <c r="AV273" s="13" t="s">
        <v>96</v>
      </c>
      <c r="AW273" s="13" t="s">
        <v>42</v>
      </c>
      <c r="AX273" s="13" t="s">
        <v>94</v>
      </c>
      <c r="AY273" s="158" t="s">
        <v>162</v>
      </c>
    </row>
    <row r="274" spans="2:65" s="1" customFormat="1" ht="16.5" customHeight="1">
      <c r="B274" s="33"/>
      <c r="C274" s="137" t="s">
        <v>686</v>
      </c>
      <c r="D274" s="137" t="s">
        <v>165</v>
      </c>
      <c r="E274" s="138" t="s">
        <v>1751</v>
      </c>
      <c r="F274" s="139" t="s">
        <v>1752</v>
      </c>
      <c r="G274" s="140" t="s">
        <v>507</v>
      </c>
      <c r="H274" s="141">
        <v>0.36</v>
      </c>
      <c r="I274" s="142"/>
      <c r="J274" s="143">
        <f>ROUND(I274*H274,2)</f>
        <v>0</v>
      </c>
      <c r="K274" s="139" t="s">
        <v>169</v>
      </c>
      <c r="L274" s="33"/>
      <c r="M274" s="144" t="s">
        <v>1</v>
      </c>
      <c r="N274" s="145" t="s">
        <v>52</v>
      </c>
      <c r="P274" s="146">
        <f>O274*H274</f>
        <v>0</v>
      </c>
      <c r="Q274" s="146">
        <v>0</v>
      </c>
      <c r="R274" s="146">
        <f>Q274*H274</f>
        <v>0</v>
      </c>
      <c r="S274" s="146">
        <v>0</v>
      </c>
      <c r="T274" s="147">
        <f>S274*H274</f>
        <v>0</v>
      </c>
      <c r="AR274" s="148" t="s">
        <v>170</v>
      </c>
      <c r="AT274" s="148" t="s">
        <v>165</v>
      </c>
      <c r="AU274" s="148" t="s">
        <v>96</v>
      </c>
      <c r="AY274" s="17" t="s">
        <v>162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94</v>
      </c>
      <c r="BK274" s="149">
        <f>ROUND(I274*H274,2)</f>
        <v>0</v>
      </c>
      <c r="BL274" s="17" t="s">
        <v>170</v>
      </c>
      <c r="BM274" s="148" t="s">
        <v>1753</v>
      </c>
    </row>
    <row r="275" spans="2:65" s="12" customFormat="1">
      <c r="B275" s="150"/>
      <c r="D275" s="151" t="s">
        <v>172</v>
      </c>
      <c r="E275" s="152" t="s">
        <v>1</v>
      </c>
      <c r="F275" s="153" t="s">
        <v>1754</v>
      </c>
      <c r="H275" s="152" t="s">
        <v>1</v>
      </c>
      <c r="I275" s="154"/>
      <c r="L275" s="150"/>
      <c r="M275" s="155"/>
      <c r="T275" s="156"/>
      <c r="AT275" s="152" t="s">
        <v>172</v>
      </c>
      <c r="AU275" s="152" t="s">
        <v>96</v>
      </c>
      <c r="AV275" s="12" t="s">
        <v>94</v>
      </c>
      <c r="AW275" s="12" t="s">
        <v>42</v>
      </c>
      <c r="AX275" s="12" t="s">
        <v>87</v>
      </c>
      <c r="AY275" s="152" t="s">
        <v>162</v>
      </c>
    </row>
    <row r="276" spans="2:65" s="13" customFormat="1">
      <c r="B276" s="157"/>
      <c r="D276" s="151" t="s">
        <v>172</v>
      </c>
      <c r="E276" s="158" t="s">
        <v>1</v>
      </c>
      <c r="F276" s="159" t="s">
        <v>1755</v>
      </c>
      <c r="H276" s="160">
        <v>0.36</v>
      </c>
      <c r="I276" s="161"/>
      <c r="L276" s="157"/>
      <c r="M276" s="162"/>
      <c r="T276" s="163"/>
      <c r="AT276" s="158" t="s">
        <v>172</v>
      </c>
      <c r="AU276" s="158" t="s">
        <v>96</v>
      </c>
      <c r="AV276" s="13" t="s">
        <v>96</v>
      </c>
      <c r="AW276" s="13" t="s">
        <v>42</v>
      </c>
      <c r="AX276" s="13" t="s">
        <v>87</v>
      </c>
      <c r="AY276" s="158" t="s">
        <v>162</v>
      </c>
    </row>
    <row r="277" spans="2:65" s="15" customFormat="1">
      <c r="B277" s="171"/>
      <c r="D277" s="151" t="s">
        <v>172</v>
      </c>
      <c r="E277" s="172" t="s">
        <v>1584</v>
      </c>
      <c r="F277" s="173" t="s">
        <v>1756</v>
      </c>
      <c r="H277" s="174">
        <v>0.36</v>
      </c>
      <c r="I277" s="175"/>
      <c r="L277" s="171"/>
      <c r="M277" s="176"/>
      <c r="T277" s="177"/>
      <c r="AT277" s="172" t="s">
        <v>172</v>
      </c>
      <c r="AU277" s="172" t="s">
        <v>96</v>
      </c>
      <c r="AV277" s="15" t="s">
        <v>186</v>
      </c>
      <c r="AW277" s="15" t="s">
        <v>42</v>
      </c>
      <c r="AX277" s="15" t="s">
        <v>94</v>
      </c>
      <c r="AY277" s="172" t="s">
        <v>162</v>
      </c>
    </row>
    <row r="278" spans="2:65" s="1" customFormat="1" ht="16.5" customHeight="1">
      <c r="B278" s="33"/>
      <c r="C278" s="137" t="s">
        <v>690</v>
      </c>
      <c r="D278" s="137" t="s">
        <v>165</v>
      </c>
      <c r="E278" s="138" t="s">
        <v>931</v>
      </c>
      <c r="F278" s="139" t="s">
        <v>932</v>
      </c>
      <c r="G278" s="140" t="s">
        <v>507</v>
      </c>
      <c r="H278" s="141">
        <v>0.36</v>
      </c>
      <c r="I278" s="142"/>
      <c r="J278" s="143">
        <f>ROUND(I278*H278,2)</f>
        <v>0</v>
      </c>
      <c r="K278" s="139" t="s">
        <v>169</v>
      </c>
      <c r="L278" s="33"/>
      <c r="M278" s="144" t="s">
        <v>1</v>
      </c>
      <c r="N278" s="145" t="s">
        <v>52</v>
      </c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AR278" s="148" t="s">
        <v>170</v>
      </c>
      <c r="AT278" s="148" t="s">
        <v>165</v>
      </c>
      <c r="AU278" s="148" t="s">
        <v>96</v>
      </c>
      <c r="AY278" s="17" t="s">
        <v>162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94</v>
      </c>
      <c r="BK278" s="149">
        <f>ROUND(I278*H278,2)</f>
        <v>0</v>
      </c>
      <c r="BL278" s="17" t="s">
        <v>170</v>
      </c>
      <c r="BM278" s="148" t="s">
        <v>1757</v>
      </c>
    </row>
    <row r="279" spans="2:65" s="13" customFormat="1">
      <c r="B279" s="157"/>
      <c r="D279" s="151" t="s">
        <v>172</v>
      </c>
      <c r="E279" s="158" t="s">
        <v>1</v>
      </c>
      <c r="F279" s="159" t="s">
        <v>1584</v>
      </c>
      <c r="H279" s="160">
        <v>0.36</v>
      </c>
      <c r="I279" s="161"/>
      <c r="L279" s="157"/>
      <c r="M279" s="162"/>
      <c r="T279" s="163"/>
      <c r="AT279" s="158" t="s">
        <v>172</v>
      </c>
      <c r="AU279" s="158" t="s">
        <v>96</v>
      </c>
      <c r="AV279" s="13" t="s">
        <v>96</v>
      </c>
      <c r="AW279" s="13" t="s">
        <v>42</v>
      </c>
      <c r="AX279" s="13" t="s">
        <v>94</v>
      </c>
      <c r="AY279" s="158" t="s">
        <v>162</v>
      </c>
    </row>
    <row r="280" spans="2:65" s="1" customFormat="1" ht="16.5" customHeight="1">
      <c r="B280" s="33"/>
      <c r="C280" s="137" t="s">
        <v>707</v>
      </c>
      <c r="D280" s="137" t="s">
        <v>165</v>
      </c>
      <c r="E280" s="138" t="s">
        <v>935</v>
      </c>
      <c r="F280" s="139" t="s">
        <v>936</v>
      </c>
      <c r="G280" s="140" t="s">
        <v>507</v>
      </c>
      <c r="H280" s="141">
        <v>3.24</v>
      </c>
      <c r="I280" s="142"/>
      <c r="J280" s="143">
        <f>ROUND(I280*H280,2)</f>
        <v>0</v>
      </c>
      <c r="K280" s="139" t="s">
        <v>169</v>
      </c>
      <c r="L280" s="33"/>
      <c r="M280" s="144" t="s">
        <v>1</v>
      </c>
      <c r="N280" s="145" t="s">
        <v>52</v>
      </c>
      <c r="P280" s="146">
        <f>O280*H280</f>
        <v>0</v>
      </c>
      <c r="Q280" s="146">
        <v>0</v>
      </c>
      <c r="R280" s="146">
        <f>Q280*H280</f>
        <v>0</v>
      </c>
      <c r="S280" s="146">
        <v>0</v>
      </c>
      <c r="T280" s="147">
        <f>S280*H280</f>
        <v>0</v>
      </c>
      <c r="AR280" s="148" t="s">
        <v>170</v>
      </c>
      <c r="AT280" s="148" t="s">
        <v>165</v>
      </c>
      <c r="AU280" s="148" t="s">
        <v>96</v>
      </c>
      <c r="AY280" s="17" t="s">
        <v>162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7" t="s">
        <v>94</v>
      </c>
      <c r="BK280" s="149">
        <f>ROUND(I280*H280,2)</f>
        <v>0</v>
      </c>
      <c r="BL280" s="17" t="s">
        <v>170</v>
      </c>
      <c r="BM280" s="148" t="s">
        <v>1758</v>
      </c>
    </row>
    <row r="281" spans="2:65" s="12" customFormat="1">
      <c r="B281" s="150"/>
      <c r="D281" s="151" t="s">
        <v>172</v>
      </c>
      <c r="E281" s="152" t="s">
        <v>1</v>
      </c>
      <c r="F281" s="153" t="s">
        <v>1759</v>
      </c>
      <c r="H281" s="152" t="s">
        <v>1</v>
      </c>
      <c r="I281" s="154"/>
      <c r="L281" s="150"/>
      <c r="M281" s="155"/>
      <c r="T281" s="156"/>
      <c r="AT281" s="152" t="s">
        <v>172</v>
      </c>
      <c r="AU281" s="152" t="s">
        <v>96</v>
      </c>
      <c r="AV281" s="12" t="s">
        <v>94</v>
      </c>
      <c r="AW281" s="12" t="s">
        <v>42</v>
      </c>
      <c r="AX281" s="12" t="s">
        <v>87</v>
      </c>
      <c r="AY281" s="152" t="s">
        <v>162</v>
      </c>
    </row>
    <row r="282" spans="2:65" s="13" customFormat="1">
      <c r="B282" s="157"/>
      <c r="D282" s="151" t="s">
        <v>172</v>
      </c>
      <c r="E282" s="158" t="s">
        <v>1</v>
      </c>
      <c r="F282" s="159" t="s">
        <v>1760</v>
      </c>
      <c r="H282" s="160">
        <v>3.24</v>
      </c>
      <c r="I282" s="161"/>
      <c r="L282" s="157"/>
      <c r="M282" s="162"/>
      <c r="T282" s="163"/>
      <c r="AT282" s="158" t="s">
        <v>172</v>
      </c>
      <c r="AU282" s="158" t="s">
        <v>96</v>
      </c>
      <c r="AV282" s="13" t="s">
        <v>96</v>
      </c>
      <c r="AW282" s="13" t="s">
        <v>42</v>
      </c>
      <c r="AX282" s="13" t="s">
        <v>94</v>
      </c>
      <c r="AY282" s="158" t="s">
        <v>162</v>
      </c>
    </row>
    <row r="283" spans="2:65" s="11" customFormat="1" ht="22.9" customHeight="1">
      <c r="B283" s="125"/>
      <c r="D283" s="126" t="s">
        <v>86</v>
      </c>
      <c r="E283" s="135" t="s">
        <v>96</v>
      </c>
      <c r="F283" s="135" t="s">
        <v>945</v>
      </c>
      <c r="I283" s="128"/>
      <c r="J283" s="136">
        <f>BK283</f>
        <v>0</v>
      </c>
      <c r="L283" s="125"/>
      <c r="M283" s="130"/>
      <c r="P283" s="131">
        <f>SUM(P284:P290)</f>
        <v>0</v>
      </c>
      <c r="R283" s="131">
        <f>SUM(R284:R290)</f>
        <v>6.3325499999999995</v>
      </c>
      <c r="T283" s="132">
        <f>SUM(T284:T290)</f>
        <v>0</v>
      </c>
      <c r="AR283" s="126" t="s">
        <v>94</v>
      </c>
      <c r="AT283" s="133" t="s">
        <v>86</v>
      </c>
      <c r="AU283" s="133" t="s">
        <v>94</v>
      </c>
      <c r="AY283" s="126" t="s">
        <v>162</v>
      </c>
      <c r="BK283" s="134">
        <f>SUM(BK284:BK290)</f>
        <v>0</v>
      </c>
    </row>
    <row r="284" spans="2:65" s="1" customFormat="1" ht="16.5" customHeight="1">
      <c r="B284" s="33"/>
      <c r="C284" s="137" t="s">
        <v>712</v>
      </c>
      <c r="D284" s="137" t="s">
        <v>165</v>
      </c>
      <c r="E284" s="138" t="s">
        <v>1761</v>
      </c>
      <c r="F284" s="139" t="s">
        <v>1762</v>
      </c>
      <c r="G284" s="140" t="s">
        <v>507</v>
      </c>
      <c r="H284" s="141">
        <v>3.8849999999999998</v>
      </c>
      <c r="I284" s="142"/>
      <c r="J284" s="143">
        <f>ROUND(I284*H284,2)</f>
        <v>0</v>
      </c>
      <c r="K284" s="139" t="s">
        <v>169</v>
      </c>
      <c r="L284" s="33"/>
      <c r="M284" s="144" t="s">
        <v>1</v>
      </c>
      <c r="N284" s="145" t="s">
        <v>52</v>
      </c>
      <c r="P284" s="146">
        <f>O284*H284</f>
        <v>0</v>
      </c>
      <c r="Q284" s="146">
        <v>1.63</v>
      </c>
      <c r="R284" s="146">
        <f>Q284*H284</f>
        <v>6.3325499999999995</v>
      </c>
      <c r="S284" s="146">
        <v>0</v>
      </c>
      <c r="T284" s="147">
        <f>S284*H284</f>
        <v>0</v>
      </c>
      <c r="AR284" s="148" t="s">
        <v>170</v>
      </c>
      <c r="AT284" s="148" t="s">
        <v>165</v>
      </c>
      <c r="AU284" s="148" t="s">
        <v>96</v>
      </c>
      <c r="AY284" s="17" t="s">
        <v>162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7" t="s">
        <v>94</v>
      </c>
      <c r="BK284" s="149">
        <f>ROUND(I284*H284,2)</f>
        <v>0</v>
      </c>
      <c r="BL284" s="17" t="s">
        <v>170</v>
      </c>
      <c r="BM284" s="148" t="s">
        <v>1763</v>
      </c>
    </row>
    <row r="285" spans="2:65" s="12" customFormat="1">
      <c r="B285" s="150"/>
      <c r="D285" s="151" t="s">
        <v>172</v>
      </c>
      <c r="E285" s="152" t="s">
        <v>1</v>
      </c>
      <c r="F285" s="153" t="s">
        <v>1764</v>
      </c>
      <c r="H285" s="152" t="s">
        <v>1</v>
      </c>
      <c r="I285" s="154"/>
      <c r="L285" s="150"/>
      <c r="M285" s="155"/>
      <c r="T285" s="156"/>
      <c r="AT285" s="152" t="s">
        <v>172</v>
      </c>
      <c r="AU285" s="152" t="s">
        <v>96</v>
      </c>
      <c r="AV285" s="12" t="s">
        <v>94</v>
      </c>
      <c r="AW285" s="12" t="s">
        <v>42</v>
      </c>
      <c r="AX285" s="12" t="s">
        <v>87</v>
      </c>
      <c r="AY285" s="152" t="s">
        <v>162</v>
      </c>
    </row>
    <row r="286" spans="2:65" s="12" customFormat="1">
      <c r="B286" s="150"/>
      <c r="D286" s="151" t="s">
        <v>172</v>
      </c>
      <c r="E286" s="152" t="s">
        <v>1</v>
      </c>
      <c r="F286" s="153" t="s">
        <v>1765</v>
      </c>
      <c r="H286" s="152" t="s">
        <v>1</v>
      </c>
      <c r="I286" s="154"/>
      <c r="L286" s="150"/>
      <c r="M286" s="155"/>
      <c r="T286" s="156"/>
      <c r="AT286" s="152" t="s">
        <v>172</v>
      </c>
      <c r="AU286" s="152" t="s">
        <v>96</v>
      </c>
      <c r="AV286" s="12" t="s">
        <v>94</v>
      </c>
      <c r="AW286" s="12" t="s">
        <v>42</v>
      </c>
      <c r="AX286" s="12" t="s">
        <v>87</v>
      </c>
      <c r="AY286" s="152" t="s">
        <v>162</v>
      </c>
    </row>
    <row r="287" spans="2:65" s="13" customFormat="1">
      <c r="B287" s="157"/>
      <c r="D287" s="151" t="s">
        <v>172</v>
      </c>
      <c r="E287" s="158" t="s">
        <v>1</v>
      </c>
      <c r="F287" s="159" t="s">
        <v>1766</v>
      </c>
      <c r="H287" s="160">
        <v>3.6</v>
      </c>
      <c r="I287" s="161"/>
      <c r="L287" s="157"/>
      <c r="M287" s="162"/>
      <c r="T287" s="163"/>
      <c r="AT287" s="158" t="s">
        <v>172</v>
      </c>
      <c r="AU287" s="158" t="s">
        <v>96</v>
      </c>
      <c r="AV287" s="13" t="s">
        <v>96</v>
      </c>
      <c r="AW287" s="13" t="s">
        <v>42</v>
      </c>
      <c r="AX287" s="13" t="s">
        <v>87</v>
      </c>
      <c r="AY287" s="158" t="s">
        <v>162</v>
      </c>
    </row>
    <row r="288" spans="2:65" s="13" customFormat="1">
      <c r="B288" s="157"/>
      <c r="D288" s="151" t="s">
        <v>172</v>
      </c>
      <c r="E288" s="158" t="s">
        <v>1</v>
      </c>
      <c r="F288" s="159" t="s">
        <v>1767</v>
      </c>
      <c r="H288" s="160">
        <v>0.28499999999999998</v>
      </c>
      <c r="I288" s="161"/>
      <c r="L288" s="157"/>
      <c r="M288" s="162"/>
      <c r="T288" s="163"/>
      <c r="AT288" s="158" t="s">
        <v>172</v>
      </c>
      <c r="AU288" s="158" t="s">
        <v>96</v>
      </c>
      <c r="AV288" s="13" t="s">
        <v>96</v>
      </c>
      <c r="AW288" s="13" t="s">
        <v>42</v>
      </c>
      <c r="AX288" s="13" t="s">
        <v>87</v>
      </c>
      <c r="AY288" s="158" t="s">
        <v>162</v>
      </c>
    </row>
    <row r="289" spans="2:65" s="15" customFormat="1">
      <c r="B289" s="171"/>
      <c r="D289" s="151" t="s">
        <v>172</v>
      </c>
      <c r="E289" s="172" t="s">
        <v>1</v>
      </c>
      <c r="F289" s="173" t="s">
        <v>220</v>
      </c>
      <c r="H289" s="174">
        <v>3.8849999999999998</v>
      </c>
      <c r="I289" s="175"/>
      <c r="L289" s="171"/>
      <c r="M289" s="176"/>
      <c r="T289" s="177"/>
      <c r="AT289" s="172" t="s">
        <v>172</v>
      </c>
      <c r="AU289" s="172" t="s">
        <v>96</v>
      </c>
      <c r="AV289" s="15" t="s">
        <v>186</v>
      </c>
      <c r="AW289" s="15" t="s">
        <v>42</v>
      </c>
      <c r="AX289" s="15" t="s">
        <v>87</v>
      </c>
      <c r="AY289" s="172" t="s">
        <v>162</v>
      </c>
    </row>
    <row r="290" spans="2:65" s="14" customFormat="1">
      <c r="B290" s="164"/>
      <c r="D290" s="151" t="s">
        <v>172</v>
      </c>
      <c r="E290" s="165" t="s">
        <v>1768</v>
      </c>
      <c r="F290" s="166" t="s">
        <v>178</v>
      </c>
      <c r="H290" s="167">
        <v>3.8849999999999998</v>
      </c>
      <c r="I290" s="168"/>
      <c r="L290" s="164"/>
      <c r="M290" s="169"/>
      <c r="T290" s="170"/>
      <c r="AT290" s="165" t="s">
        <v>172</v>
      </c>
      <c r="AU290" s="165" t="s">
        <v>96</v>
      </c>
      <c r="AV290" s="14" t="s">
        <v>170</v>
      </c>
      <c r="AW290" s="14" t="s">
        <v>42</v>
      </c>
      <c r="AX290" s="14" t="s">
        <v>94</v>
      </c>
      <c r="AY290" s="165" t="s">
        <v>162</v>
      </c>
    </row>
    <row r="291" spans="2:65" s="11" customFormat="1" ht="22.9" customHeight="1">
      <c r="B291" s="125"/>
      <c r="D291" s="126" t="s">
        <v>86</v>
      </c>
      <c r="E291" s="135" t="s">
        <v>163</v>
      </c>
      <c r="F291" s="135" t="s">
        <v>164</v>
      </c>
      <c r="I291" s="128"/>
      <c r="J291" s="136">
        <f>BK291</f>
        <v>0</v>
      </c>
      <c r="L291" s="125"/>
      <c r="M291" s="130"/>
      <c r="P291" s="131">
        <f>SUM(P292:P298)</f>
        <v>0</v>
      </c>
      <c r="R291" s="131">
        <f>SUM(R292:R298)</f>
        <v>2.7935690000000003E-2</v>
      </c>
      <c r="T291" s="132">
        <f>SUM(T292:T298)</f>
        <v>0</v>
      </c>
      <c r="AR291" s="126" t="s">
        <v>94</v>
      </c>
      <c r="AT291" s="133" t="s">
        <v>86</v>
      </c>
      <c r="AU291" s="133" t="s">
        <v>94</v>
      </c>
      <c r="AY291" s="126" t="s">
        <v>162</v>
      </c>
      <c r="BK291" s="134">
        <f>SUM(BK292:BK298)</f>
        <v>0</v>
      </c>
    </row>
    <row r="292" spans="2:65" s="1" customFormat="1" ht="16.5" customHeight="1">
      <c r="B292" s="33"/>
      <c r="C292" s="137" t="s">
        <v>717</v>
      </c>
      <c r="D292" s="137" t="s">
        <v>165</v>
      </c>
      <c r="E292" s="138" t="s">
        <v>1769</v>
      </c>
      <c r="F292" s="139" t="s">
        <v>1770</v>
      </c>
      <c r="G292" s="140" t="s">
        <v>491</v>
      </c>
      <c r="H292" s="141">
        <v>25.132999999999999</v>
      </c>
      <c r="I292" s="142"/>
      <c r="J292" s="143">
        <f>ROUND(I292*H292,2)</f>
        <v>0</v>
      </c>
      <c r="K292" s="139" t="s">
        <v>169</v>
      </c>
      <c r="L292" s="33"/>
      <c r="M292" s="144" t="s">
        <v>1</v>
      </c>
      <c r="N292" s="145" t="s">
        <v>52</v>
      </c>
      <c r="P292" s="146">
        <f>O292*H292</f>
        <v>0</v>
      </c>
      <c r="Q292" s="146">
        <v>3.0000000000000001E-5</v>
      </c>
      <c r="R292" s="146">
        <f>Q292*H292</f>
        <v>7.5398999999999996E-4</v>
      </c>
      <c r="S292" s="146">
        <v>0</v>
      </c>
      <c r="T292" s="147">
        <f>S292*H292</f>
        <v>0</v>
      </c>
      <c r="AR292" s="148" t="s">
        <v>170</v>
      </c>
      <c r="AT292" s="148" t="s">
        <v>165</v>
      </c>
      <c r="AU292" s="148" t="s">
        <v>96</v>
      </c>
      <c r="AY292" s="17" t="s">
        <v>162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7" t="s">
        <v>94</v>
      </c>
      <c r="BK292" s="149">
        <f>ROUND(I292*H292,2)</f>
        <v>0</v>
      </c>
      <c r="BL292" s="17" t="s">
        <v>170</v>
      </c>
      <c r="BM292" s="148" t="s">
        <v>1771</v>
      </c>
    </row>
    <row r="293" spans="2:65" s="12" customFormat="1">
      <c r="B293" s="150"/>
      <c r="D293" s="151" t="s">
        <v>172</v>
      </c>
      <c r="E293" s="152" t="s">
        <v>1</v>
      </c>
      <c r="F293" s="153" t="s">
        <v>1772</v>
      </c>
      <c r="H293" s="152" t="s">
        <v>1</v>
      </c>
      <c r="I293" s="154"/>
      <c r="L293" s="150"/>
      <c r="M293" s="155"/>
      <c r="T293" s="156"/>
      <c r="AT293" s="152" t="s">
        <v>172</v>
      </c>
      <c r="AU293" s="152" t="s">
        <v>96</v>
      </c>
      <c r="AV293" s="12" t="s">
        <v>94</v>
      </c>
      <c r="AW293" s="12" t="s">
        <v>42</v>
      </c>
      <c r="AX293" s="12" t="s">
        <v>87</v>
      </c>
      <c r="AY293" s="152" t="s">
        <v>162</v>
      </c>
    </row>
    <row r="294" spans="2:65" s="12" customFormat="1">
      <c r="B294" s="150"/>
      <c r="D294" s="151" t="s">
        <v>172</v>
      </c>
      <c r="E294" s="152" t="s">
        <v>1</v>
      </c>
      <c r="F294" s="153" t="s">
        <v>1773</v>
      </c>
      <c r="H294" s="152" t="s">
        <v>1</v>
      </c>
      <c r="I294" s="154"/>
      <c r="L294" s="150"/>
      <c r="M294" s="155"/>
      <c r="T294" s="156"/>
      <c r="AT294" s="152" t="s">
        <v>172</v>
      </c>
      <c r="AU294" s="152" t="s">
        <v>96</v>
      </c>
      <c r="AV294" s="12" t="s">
        <v>94</v>
      </c>
      <c r="AW294" s="12" t="s">
        <v>42</v>
      </c>
      <c r="AX294" s="12" t="s">
        <v>87</v>
      </c>
      <c r="AY294" s="152" t="s">
        <v>162</v>
      </c>
    </row>
    <row r="295" spans="2:65" s="13" customFormat="1">
      <c r="B295" s="157"/>
      <c r="D295" s="151" t="s">
        <v>172</v>
      </c>
      <c r="E295" s="158" t="s">
        <v>1</v>
      </c>
      <c r="F295" s="159" t="s">
        <v>1774</v>
      </c>
      <c r="H295" s="160">
        <v>25.132999999999999</v>
      </c>
      <c r="I295" s="161"/>
      <c r="L295" s="157"/>
      <c r="M295" s="162"/>
      <c r="T295" s="163"/>
      <c r="AT295" s="158" t="s">
        <v>172</v>
      </c>
      <c r="AU295" s="158" t="s">
        <v>96</v>
      </c>
      <c r="AV295" s="13" t="s">
        <v>96</v>
      </c>
      <c r="AW295" s="13" t="s">
        <v>42</v>
      </c>
      <c r="AX295" s="13" t="s">
        <v>87</v>
      </c>
      <c r="AY295" s="158" t="s">
        <v>162</v>
      </c>
    </row>
    <row r="296" spans="2:65" s="15" customFormat="1">
      <c r="B296" s="171"/>
      <c r="D296" s="151" t="s">
        <v>172</v>
      </c>
      <c r="E296" s="172" t="s">
        <v>1573</v>
      </c>
      <c r="F296" s="173" t="s">
        <v>220</v>
      </c>
      <c r="H296" s="174">
        <v>25.132999999999999</v>
      </c>
      <c r="I296" s="175"/>
      <c r="L296" s="171"/>
      <c r="M296" s="176"/>
      <c r="T296" s="177"/>
      <c r="AT296" s="172" t="s">
        <v>172</v>
      </c>
      <c r="AU296" s="172" t="s">
        <v>96</v>
      </c>
      <c r="AV296" s="15" t="s">
        <v>186</v>
      </c>
      <c r="AW296" s="15" t="s">
        <v>42</v>
      </c>
      <c r="AX296" s="15" t="s">
        <v>94</v>
      </c>
      <c r="AY296" s="172" t="s">
        <v>162</v>
      </c>
    </row>
    <row r="297" spans="2:65" s="1" customFormat="1" ht="16.5" customHeight="1">
      <c r="B297" s="33"/>
      <c r="C297" s="185" t="s">
        <v>387</v>
      </c>
      <c r="D297" s="185" t="s">
        <v>585</v>
      </c>
      <c r="E297" s="186" t="s">
        <v>1775</v>
      </c>
      <c r="F297" s="187" t="s">
        <v>1776</v>
      </c>
      <c r="G297" s="188" t="s">
        <v>491</v>
      </c>
      <c r="H297" s="189">
        <v>26.39</v>
      </c>
      <c r="I297" s="190"/>
      <c r="J297" s="191">
        <f>ROUND(I297*H297,2)</f>
        <v>0</v>
      </c>
      <c r="K297" s="187" t="s">
        <v>169</v>
      </c>
      <c r="L297" s="192"/>
      <c r="M297" s="193" t="s">
        <v>1</v>
      </c>
      <c r="N297" s="194" t="s">
        <v>52</v>
      </c>
      <c r="P297" s="146">
        <f>O297*H297</f>
        <v>0</v>
      </c>
      <c r="Q297" s="146">
        <v>1.0300000000000001E-3</v>
      </c>
      <c r="R297" s="146">
        <f>Q297*H297</f>
        <v>2.7181700000000003E-2</v>
      </c>
      <c r="S297" s="146">
        <v>0</v>
      </c>
      <c r="T297" s="147">
        <f>S297*H297</f>
        <v>0</v>
      </c>
      <c r="AR297" s="148" t="s">
        <v>211</v>
      </c>
      <c r="AT297" s="148" t="s">
        <v>585</v>
      </c>
      <c r="AU297" s="148" t="s">
        <v>96</v>
      </c>
      <c r="AY297" s="17" t="s">
        <v>162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7" t="s">
        <v>94</v>
      </c>
      <c r="BK297" s="149">
        <f>ROUND(I297*H297,2)</f>
        <v>0</v>
      </c>
      <c r="BL297" s="17" t="s">
        <v>170</v>
      </c>
      <c r="BM297" s="148" t="s">
        <v>1777</v>
      </c>
    </row>
    <row r="298" spans="2:65" s="13" customFormat="1">
      <c r="B298" s="157"/>
      <c r="D298" s="151" t="s">
        <v>172</v>
      </c>
      <c r="E298" s="158" t="s">
        <v>1</v>
      </c>
      <c r="F298" s="159" t="s">
        <v>1778</v>
      </c>
      <c r="H298" s="160">
        <v>26.39</v>
      </c>
      <c r="I298" s="161"/>
      <c r="L298" s="157"/>
      <c r="M298" s="162"/>
      <c r="T298" s="163"/>
      <c r="AT298" s="158" t="s">
        <v>172</v>
      </c>
      <c r="AU298" s="158" t="s">
        <v>96</v>
      </c>
      <c r="AV298" s="13" t="s">
        <v>96</v>
      </c>
      <c r="AW298" s="13" t="s">
        <v>42</v>
      </c>
      <c r="AX298" s="13" t="s">
        <v>94</v>
      </c>
      <c r="AY298" s="158" t="s">
        <v>162</v>
      </c>
    </row>
    <row r="299" spans="2:65" s="11" customFormat="1" ht="22.9" customHeight="1">
      <c r="B299" s="125"/>
      <c r="D299" s="126" t="s">
        <v>86</v>
      </c>
      <c r="E299" s="135" t="s">
        <v>1479</v>
      </c>
      <c r="F299" s="135" t="s">
        <v>1480</v>
      </c>
      <c r="I299" s="128"/>
      <c r="J299" s="136">
        <f>BK299</f>
        <v>0</v>
      </c>
      <c r="L299" s="125"/>
      <c r="M299" s="130"/>
      <c r="P299" s="131">
        <f>P300</f>
        <v>0</v>
      </c>
      <c r="R299" s="131">
        <f>R300</f>
        <v>0</v>
      </c>
      <c r="T299" s="132">
        <f>T300</f>
        <v>0</v>
      </c>
      <c r="AR299" s="126" t="s">
        <v>94</v>
      </c>
      <c r="AT299" s="133" t="s">
        <v>86</v>
      </c>
      <c r="AU299" s="133" t="s">
        <v>94</v>
      </c>
      <c r="AY299" s="126" t="s">
        <v>162</v>
      </c>
      <c r="BK299" s="134">
        <f>BK300</f>
        <v>0</v>
      </c>
    </row>
    <row r="300" spans="2:65" s="1" customFormat="1" ht="16.5" customHeight="1">
      <c r="B300" s="33"/>
      <c r="C300" s="137" t="s">
        <v>739</v>
      </c>
      <c r="D300" s="137" t="s">
        <v>165</v>
      </c>
      <c r="E300" s="138" t="s">
        <v>942</v>
      </c>
      <c r="F300" s="139" t="s">
        <v>943</v>
      </c>
      <c r="G300" s="140" t="s">
        <v>189</v>
      </c>
      <c r="H300" s="141">
        <v>12.645</v>
      </c>
      <c r="I300" s="142"/>
      <c r="J300" s="143">
        <f>ROUND(I300*H300,2)</f>
        <v>0</v>
      </c>
      <c r="K300" s="139" t="s">
        <v>169</v>
      </c>
      <c r="L300" s="33"/>
      <c r="M300" s="195" t="s">
        <v>1</v>
      </c>
      <c r="N300" s="196" t="s">
        <v>52</v>
      </c>
      <c r="O300" s="197"/>
      <c r="P300" s="198">
        <f>O300*H300</f>
        <v>0</v>
      </c>
      <c r="Q300" s="198">
        <v>0</v>
      </c>
      <c r="R300" s="198">
        <f>Q300*H300</f>
        <v>0</v>
      </c>
      <c r="S300" s="198">
        <v>0</v>
      </c>
      <c r="T300" s="199">
        <f>S300*H300</f>
        <v>0</v>
      </c>
      <c r="AR300" s="148" t="s">
        <v>170</v>
      </c>
      <c r="AT300" s="148" t="s">
        <v>165</v>
      </c>
      <c r="AU300" s="148" t="s">
        <v>96</v>
      </c>
      <c r="AY300" s="17" t="s">
        <v>162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7" t="s">
        <v>94</v>
      </c>
      <c r="BK300" s="149">
        <f>ROUND(I300*H300,2)</f>
        <v>0</v>
      </c>
      <c r="BL300" s="17" t="s">
        <v>170</v>
      </c>
      <c r="BM300" s="148" t="s">
        <v>1779</v>
      </c>
    </row>
    <row r="301" spans="2:65" s="1" customFormat="1" ht="6.95" customHeight="1">
      <c r="B301" s="45"/>
      <c r="C301" s="46"/>
      <c r="D301" s="46"/>
      <c r="E301" s="46"/>
      <c r="F301" s="46"/>
      <c r="G301" s="46"/>
      <c r="H301" s="46"/>
      <c r="I301" s="46"/>
      <c r="J301" s="46"/>
      <c r="K301" s="46"/>
      <c r="L301" s="33"/>
    </row>
  </sheetData>
  <sheetProtection algorithmName="SHA-512" hashValue="Aza1lqCoaf6JHCAnhpfuqb0Kva/8OqiYPHecSbAyNyPeABP9/Ulemn8SpSFf2EqcaCjk77GqvxH/acG6JCHhHA==" saltValue="psqurQPTfgsXcaZDLs53H7cQW6YEPfSosqGcgjp10OxQL/6O9yC70U1Ob7pvewm7k8Np0OthYm46bvSh64t3/g==" spinCount="100000" sheet="1" objects="1" scenarios="1" formatColumns="0" formatRows="0" autoFilter="0"/>
  <autoFilter ref="C123:K300" xr:uid="{00000000-0009-0000-0000-000006000000}"/>
  <mergeCells count="12">
    <mergeCell ref="E116:H116"/>
    <mergeCell ref="L2:V2"/>
    <mergeCell ref="E84:H84"/>
    <mergeCell ref="E86:H86"/>
    <mergeCell ref="E88:H88"/>
    <mergeCell ref="E112:H112"/>
    <mergeCell ref="E114:H114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66"/>
  <sheetViews>
    <sheetView showGridLines="0" workbookViewId="0">
      <selection activeCell="BE5" sqref="BE5:BE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129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134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4" t="str">
        <f>'Rekapitulace stavby'!K6</f>
        <v>MĚSTO ŠTERNBERK - CYKLISTICKÉ KOMUNIKACE - dělené výdaje - ÚSEK 5</v>
      </c>
      <c r="F7" s="245"/>
      <c r="G7" s="245"/>
      <c r="H7" s="245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3"/>
      <c r="E9" s="244" t="s">
        <v>354</v>
      </c>
      <c r="F9" s="243"/>
      <c r="G9" s="243"/>
      <c r="H9" s="243"/>
      <c r="L9" s="33"/>
    </row>
    <row r="10" spans="2:46" s="1" customFormat="1" ht="12" customHeight="1">
      <c r="B10" s="33"/>
      <c r="D10" s="27" t="s">
        <v>137</v>
      </c>
      <c r="L10" s="33"/>
    </row>
    <row r="11" spans="2:46" s="1" customFormat="1" ht="16.5" customHeight="1">
      <c r="B11" s="33"/>
      <c r="E11" s="227" t="s">
        <v>1780</v>
      </c>
      <c r="F11" s="243"/>
      <c r="G11" s="243"/>
      <c r="H11" s="243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24. 4. 2025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6" t="str">
        <f>'Rekapitulace stavby'!E14</f>
        <v>Vyplň údaj</v>
      </c>
      <c r="F20" s="233"/>
      <c r="G20" s="233"/>
      <c r="H20" s="23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37" t="s">
        <v>1</v>
      </c>
      <c r="F29" s="237"/>
      <c r="G29" s="237"/>
      <c r="H29" s="237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ROUND(J125,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6">
        <f>ROUND((SUM(BE125:BE165)),  2)</f>
        <v>0</v>
      </c>
      <c r="I35" s="97">
        <v>0.21</v>
      </c>
      <c r="J35" s="86">
        <f>ROUND(((SUM(BE125:BE165))*I35),  2)</f>
        <v>0</v>
      </c>
      <c r="L35" s="33"/>
    </row>
    <row r="36" spans="2:12" s="1" customFormat="1" ht="14.45" customHeight="1">
      <c r="B36" s="33"/>
      <c r="E36" s="27" t="s">
        <v>53</v>
      </c>
      <c r="F36" s="86">
        <f>ROUND((SUM(BF125:BF165)),  2)</f>
        <v>0</v>
      </c>
      <c r="I36" s="97">
        <v>0.15</v>
      </c>
      <c r="J36" s="86">
        <f>ROUND(((SUM(BF125:BF165))*I36),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6">
        <f>ROUND((SUM(BG125:BG165)),  2)</f>
        <v>0</v>
      </c>
      <c r="I37" s="97">
        <v>0.21</v>
      </c>
      <c r="J37" s="86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6">
        <f>ROUND((SUM(BH125:BH165)),  2)</f>
        <v>0</v>
      </c>
      <c r="I38" s="97">
        <v>0.15</v>
      </c>
      <c r="J38" s="86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6">
        <f>ROUND((SUM(BI125:BI165)),  2)</f>
        <v>0</v>
      </c>
      <c r="I39" s="97">
        <v>0</v>
      </c>
      <c r="J39" s="86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139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4" t="str">
        <f>E7</f>
        <v>MĚSTO ŠTERNBERK - CYKLISTICKÉ KOMUNIKACE - dělené výdaje - ÚSEK 5</v>
      </c>
      <c r="F85" s="245"/>
      <c r="G85" s="245"/>
      <c r="H85" s="245"/>
      <c r="L85" s="33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3"/>
      <c r="E87" s="244" t="s">
        <v>354</v>
      </c>
      <c r="F87" s="243"/>
      <c r="G87" s="243"/>
      <c r="H87" s="243"/>
      <c r="L87" s="33"/>
    </row>
    <row r="88" spans="2:12" s="1" customFormat="1" ht="12" customHeight="1">
      <c r="B88" s="33"/>
      <c r="C88" s="27" t="s">
        <v>137</v>
      </c>
      <c r="L88" s="33"/>
    </row>
    <row r="89" spans="2:12" s="1" customFormat="1" ht="16.5" customHeight="1">
      <c r="B89" s="33"/>
      <c r="E89" s="227" t="str">
        <f>E11</f>
        <v>VON-D - VEDLEJŠÍ A OSTATNÍ NÁKLADY - nezpůsobilé výdaje</v>
      </c>
      <c r="F89" s="243"/>
      <c r="G89" s="243"/>
      <c r="H89" s="243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ŠTERNBERK. ul. Olomoucká</v>
      </c>
      <c r="I91" s="27" t="s">
        <v>24</v>
      </c>
      <c r="J91" s="53" t="str">
        <f>IF(J14="","",J14)</f>
        <v>24. 4. 2025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Město Šternberk, Horní nám.16, 785 01 Šternberk</v>
      </c>
      <c r="I93" s="27" t="s">
        <v>38</v>
      </c>
      <c r="J93" s="31" t="str">
        <f>E23</f>
        <v>EPROJEKT s.r.o., Na Hrázi 781/15, Přerov I-Město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140</v>
      </c>
      <c r="D96" s="98"/>
      <c r="E96" s="98"/>
      <c r="F96" s="98"/>
      <c r="G96" s="98"/>
      <c r="H96" s="98"/>
      <c r="I96" s="98"/>
      <c r="J96" s="107" t="s">
        <v>141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142</v>
      </c>
      <c r="J98" s="67">
        <f>J125</f>
        <v>0</v>
      </c>
      <c r="L98" s="33"/>
      <c r="AU98" s="17" t="s">
        <v>143</v>
      </c>
    </row>
    <row r="99" spans="2:47" s="8" customFormat="1" ht="24.95" customHeight="1">
      <c r="B99" s="109"/>
      <c r="D99" s="110" t="s">
        <v>262</v>
      </c>
      <c r="E99" s="111"/>
      <c r="F99" s="111"/>
      <c r="G99" s="111"/>
      <c r="H99" s="111"/>
      <c r="I99" s="111"/>
      <c r="J99" s="112">
        <f>J126</f>
        <v>0</v>
      </c>
      <c r="L99" s="109"/>
    </row>
    <row r="100" spans="2:47" s="9" customFormat="1" ht="19.899999999999999" customHeight="1">
      <c r="B100" s="113"/>
      <c r="D100" s="114" t="s">
        <v>263</v>
      </c>
      <c r="E100" s="115"/>
      <c r="F100" s="115"/>
      <c r="G100" s="115"/>
      <c r="H100" s="115"/>
      <c r="I100" s="115"/>
      <c r="J100" s="116">
        <f>J127</f>
        <v>0</v>
      </c>
      <c r="L100" s="113"/>
    </row>
    <row r="101" spans="2:47" s="8" customFormat="1" ht="24.95" customHeight="1">
      <c r="B101" s="109"/>
      <c r="D101" s="110" t="s">
        <v>230</v>
      </c>
      <c r="E101" s="111"/>
      <c r="F101" s="111"/>
      <c r="G101" s="111"/>
      <c r="H101" s="111"/>
      <c r="I101" s="111"/>
      <c r="J101" s="112">
        <f>J138</f>
        <v>0</v>
      </c>
      <c r="L101" s="109"/>
    </row>
    <row r="102" spans="2:47" s="9" customFormat="1" ht="19.899999999999999" customHeight="1">
      <c r="B102" s="113"/>
      <c r="D102" s="114" t="s">
        <v>279</v>
      </c>
      <c r="E102" s="115"/>
      <c r="F102" s="115"/>
      <c r="G102" s="115"/>
      <c r="H102" s="115"/>
      <c r="I102" s="115"/>
      <c r="J102" s="116">
        <f>J139</f>
        <v>0</v>
      </c>
      <c r="L102" s="113"/>
    </row>
    <row r="103" spans="2:47" s="9" customFormat="1" ht="19.899999999999999" customHeight="1">
      <c r="B103" s="113"/>
      <c r="D103" s="114" t="s">
        <v>284</v>
      </c>
      <c r="E103" s="115"/>
      <c r="F103" s="115"/>
      <c r="G103" s="115"/>
      <c r="H103" s="115"/>
      <c r="I103" s="115"/>
      <c r="J103" s="116">
        <f>J161</f>
        <v>0</v>
      </c>
      <c r="L103" s="113"/>
    </row>
    <row r="104" spans="2:47" s="1" customFormat="1" ht="21.75" customHeight="1">
      <c r="B104" s="33"/>
      <c r="L104" s="33"/>
    </row>
    <row r="105" spans="2:47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3"/>
    </row>
    <row r="109" spans="2:47" s="1" customFormat="1" ht="6.95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3"/>
    </row>
    <row r="110" spans="2:47" s="1" customFormat="1" ht="24.95" customHeight="1">
      <c r="B110" s="33"/>
      <c r="C110" s="21" t="s">
        <v>147</v>
      </c>
      <c r="L110" s="33"/>
    </row>
    <row r="111" spans="2:47" s="1" customFormat="1" ht="6.95" customHeight="1">
      <c r="B111" s="33"/>
      <c r="L111" s="33"/>
    </row>
    <row r="112" spans="2:47" s="1" customFormat="1" ht="12" customHeight="1">
      <c r="B112" s="33"/>
      <c r="C112" s="27" t="s">
        <v>16</v>
      </c>
      <c r="L112" s="33"/>
    </row>
    <row r="113" spans="2:65" s="1" customFormat="1" ht="16.5" customHeight="1">
      <c r="B113" s="33"/>
      <c r="E113" s="244" t="str">
        <f>E7</f>
        <v>MĚSTO ŠTERNBERK - CYKLISTICKÉ KOMUNIKACE - dělené výdaje - ÚSEK 5</v>
      </c>
      <c r="F113" s="245"/>
      <c r="G113" s="245"/>
      <c r="H113" s="245"/>
      <c r="L113" s="33"/>
    </row>
    <row r="114" spans="2:65" ht="12" customHeight="1">
      <c r="B114" s="20"/>
      <c r="C114" s="27" t="s">
        <v>135</v>
      </c>
      <c r="L114" s="20"/>
    </row>
    <row r="115" spans="2:65" s="1" customFormat="1" ht="16.5" customHeight="1">
      <c r="B115" s="33"/>
      <c r="E115" s="244" t="s">
        <v>354</v>
      </c>
      <c r="F115" s="243"/>
      <c r="G115" s="243"/>
      <c r="H115" s="243"/>
      <c r="L115" s="33"/>
    </row>
    <row r="116" spans="2:65" s="1" customFormat="1" ht="12" customHeight="1">
      <c r="B116" s="33"/>
      <c r="C116" s="27" t="s">
        <v>137</v>
      </c>
      <c r="L116" s="33"/>
    </row>
    <row r="117" spans="2:65" s="1" customFormat="1" ht="16.5" customHeight="1">
      <c r="B117" s="33"/>
      <c r="E117" s="227" t="str">
        <f>E11</f>
        <v>VON-D - VEDLEJŠÍ A OSTATNÍ NÁKLADY - nezpůsobilé výdaje</v>
      </c>
      <c r="F117" s="243"/>
      <c r="G117" s="243"/>
      <c r="H117" s="243"/>
      <c r="L117" s="33"/>
    </row>
    <row r="118" spans="2:65" s="1" customFormat="1" ht="6.95" customHeight="1">
      <c r="B118" s="33"/>
      <c r="L118" s="33"/>
    </row>
    <row r="119" spans="2:65" s="1" customFormat="1" ht="12" customHeight="1">
      <c r="B119" s="33"/>
      <c r="C119" s="27" t="s">
        <v>22</v>
      </c>
      <c r="F119" s="25" t="str">
        <f>F14</f>
        <v>ŠTERNBERK. ul. Olomoucká</v>
      </c>
      <c r="I119" s="27" t="s">
        <v>24</v>
      </c>
      <c r="J119" s="53" t="str">
        <f>IF(J14="","",J14)</f>
        <v>24. 4. 2025</v>
      </c>
      <c r="L119" s="33"/>
    </row>
    <row r="120" spans="2:65" s="1" customFormat="1" ht="6.95" customHeight="1">
      <c r="B120" s="33"/>
      <c r="L120" s="33"/>
    </row>
    <row r="121" spans="2:65" s="1" customFormat="1" ht="40.15" customHeight="1">
      <c r="B121" s="33"/>
      <c r="C121" s="27" t="s">
        <v>30</v>
      </c>
      <c r="F121" s="25" t="str">
        <f>E17</f>
        <v>Město Šternberk, Horní nám.16, 785 01 Šternberk</v>
      </c>
      <c r="I121" s="27" t="s">
        <v>38</v>
      </c>
      <c r="J121" s="31" t="str">
        <f>E23</f>
        <v>EPROJEKT s.r.o., Na Hrázi 781/15, Přerov I-Město</v>
      </c>
      <c r="L121" s="33"/>
    </row>
    <row r="122" spans="2:65" s="1" customFormat="1" ht="15.2" customHeight="1">
      <c r="B122" s="33"/>
      <c r="C122" s="27" t="s">
        <v>36</v>
      </c>
      <c r="F122" s="25" t="str">
        <f>IF(E20="","",E20)</f>
        <v>Vyplň údaj</v>
      </c>
      <c r="I122" s="27" t="s">
        <v>43</v>
      </c>
      <c r="J122" s="31" t="str">
        <f>E26</f>
        <v xml:space="preserve"> </v>
      </c>
      <c r="L122" s="33"/>
    </row>
    <row r="123" spans="2:65" s="1" customFormat="1" ht="10.35" customHeight="1">
      <c r="B123" s="33"/>
      <c r="L123" s="33"/>
    </row>
    <row r="124" spans="2:65" s="10" customFormat="1" ht="29.25" customHeight="1">
      <c r="B124" s="117"/>
      <c r="C124" s="118" t="s">
        <v>148</v>
      </c>
      <c r="D124" s="119" t="s">
        <v>72</v>
      </c>
      <c r="E124" s="119" t="s">
        <v>68</v>
      </c>
      <c r="F124" s="119" t="s">
        <v>69</v>
      </c>
      <c r="G124" s="119" t="s">
        <v>149</v>
      </c>
      <c r="H124" s="119" t="s">
        <v>150</v>
      </c>
      <c r="I124" s="119" t="s">
        <v>151</v>
      </c>
      <c r="J124" s="119" t="s">
        <v>141</v>
      </c>
      <c r="K124" s="120" t="s">
        <v>152</v>
      </c>
      <c r="L124" s="117"/>
      <c r="M124" s="60" t="s">
        <v>1</v>
      </c>
      <c r="N124" s="61" t="s">
        <v>51</v>
      </c>
      <c r="O124" s="61" t="s">
        <v>153</v>
      </c>
      <c r="P124" s="61" t="s">
        <v>154</v>
      </c>
      <c r="Q124" s="61" t="s">
        <v>155</v>
      </c>
      <c r="R124" s="61" t="s">
        <v>156</v>
      </c>
      <c r="S124" s="61" t="s">
        <v>157</v>
      </c>
      <c r="T124" s="62" t="s">
        <v>158</v>
      </c>
    </row>
    <row r="125" spans="2:65" s="1" customFormat="1" ht="22.9" customHeight="1">
      <c r="B125" s="33"/>
      <c r="C125" s="65" t="s">
        <v>159</v>
      </c>
      <c r="J125" s="121">
        <f>BK125</f>
        <v>0</v>
      </c>
      <c r="L125" s="33"/>
      <c r="M125" s="63"/>
      <c r="N125" s="54"/>
      <c r="O125" s="54"/>
      <c r="P125" s="122">
        <f>P126+P138</f>
        <v>0</v>
      </c>
      <c r="Q125" s="54"/>
      <c r="R125" s="122">
        <f>R126+R138</f>
        <v>0.80400000000000005</v>
      </c>
      <c r="S125" s="54"/>
      <c r="T125" s="123">
        <f>T126+T138</f>
        <v>0</v>
      </c>
      <c r="AT125" s="17" t="s">
        <v>86</v>
      </c>
      <c r="AU125" s="17" t="s">
        <v>143</v>
      </c>
      <c r="BK125" s="124">
        <f>BK126+BK138</f>
        <v>0</v>
      </c>
    </row>
    <row r="126" spans="2:65" s="11" customFormat="1" ht="25.9" customHeight="1">
      <c r="B126" s="125"/>
      <c r="D126" s="126" t="s">
        <v>86</v>
      </c>
      <c r="E126" s="127" t="s">
        <v>264</v>
      </c>
      <c r="F126" s="127" t="s">
        <v>265</v>
      </c>
      <c r="I126" s="128"/>
      <c r="J126" s="129">
        <f>BK126</f>
        <v>0</v>
      </c>
      <c r="L126" s="125"/>
      <c r="M126" s="130"/>
      <c r="P126" s="131">
        <f>P127</f>
        <v>0</v>
      </c>
      <c r="R126" s="131">
        <f>R127</f>
        <v>0.80400000000000005</v>
      </c>
      <c r="T126" s="132">
        <f>T127</f>
        <v>0</v>
      </c>
      <c r="AR126" s="126" t="s">
        <v>170</v>
      </c>
      <c r="AT126" s="133" t="s">
        <v>86</v>
      </c>
      <c r="AU126" s="133" t="s">
        <v>87</v>
      </c>
      <c r="AY126" s="126" t="s">
        <v>162</v>
      </c>
      <c r="BK126" s="134">
        <f>BK127</f>
        <v>0</v>
      </c>
    </row>
    <row r="127" spans="2:65" s="11" customFormat="1" ht="22.9" customHeight="1">
      <c r="B127" s="125"/>
      <c r="D127" s="126" t="s">
        <v>86</v>
      </c>
      <c r="E127" s="135" t="s">
        <v>266</v>
      </c>
      <c r="F127" s="135" t="s">
        <v>267</v>
      </c>
      <c r="I127" s="128"/>
      <c r="J127" s="136">
        <f>BK127</f>
        <v>0</v>
      </c>
      <c r="L127" s="125"/>
      <c r="M127" s="130"/>
      <c r="P127" s="131">
        <f>SUM(P128:P137)</f>
        <v>0</v>
      </c>
      <c r="R127" s="131">
        <f>SUM(R128:R137)</f>
        <v>0.80400000000000005</v>
      </c>
      <c r="T127" s="132">
        <f>SUM(T128:T137)</f>
        <v>0</v>
      </c>
      <c r="AR127" s="126" t="s">
        <v>170</v>
      </c>
      <c r="AT127" s="133" t="s">
        <v>86</v>
      </c>
      <c r="AU127" s="133" t="s">
        <v>94</v>
      </c>
      <c r="AY127" s="126" t="s">
        <v>162</v>
      </c>
      <c r="BK127" s="134">
        <f>SUM(BK128:BK137)</f>
        <v>0</v>
      </c>
    </row>
    <row r="128" spans="2:65" s="1" customFormat="1" ht="33" customHeight="1">
      <c r="B128" s="33"/>
      <c r="C128" s="137" t="s">
        <v>94</v>
      </c>
      <c r="D128" s="137" t="s">
        <v>165</v>
      </c>
      <c r="E128" s="138" t="s">
        <v>1781</v>
      </c>
      <c r="F128" s="139" t="s">
        <v>1782</v>
      </c>
      <c r="G128" s="140" t="s">
        <v>238</v>
      </c>
      <c r="H128" s="141">
        <v>1</v>
      </c>
      <c r="I128" s="142"/>
      <c r="J128" s="143">
        <f>ROUND(I128*H128,2)</f>
        <v>0</v>
      </c>
      <c r="K128" s="139" t="s">
        <v>209</v>
      </c>
      <c r="L128" s="33"/>
      <c r="M128" s="144" t="s">
        <v>1</v>
      </c>
      <c r="N128" s="145" t="s">
        <v>52</v>
      </c>
      <c r="P128" s="146">
        <f>O128*H128</f>
        <v>0</v>
      </c>
      <c r="Q128" s="146">
        <v>0.80400000000000005</v>
      </c>
      <c r="R128" s="146">
        <f>Q128*H128</f>
        <v>0.80400000000000005</v>
      </c>
      <c r="S128" s="146">
        <v>0</v>
      </c>
      <c r="T128" s="147">
        <f>S128*H128</f>
        <v>0</v>
      </c>
      <c r="AR128" s="148" t="s">
        <v>270</v>
      </c>
      <c r="AT128" s="148" t="s">
        <v>165</v>
      </c>
      <c r="AU128" s="148" t="s">
        <v>96</v>
      </c>
      <c r="AY128" s="17" t="s">
        <v>162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94</v>
      </c>
      <c r="BK128" s="149">
        <f>ROUND(I128*H128,2)</f>
        <v>0</v>
      </c>
      <c r="BL128" s="17" t="s">
        <v>270</v>
      </c>
      <c r="BM128" s="148" t="s">
        <v>1783</v>
      </c>
    </row>
    <row r="129" spans="2:65" s="12" customFormat="1">
      <c r="B129" s="150"/>
      <c r="D129" s="151" t="s">
        <v>172</v>
      </c>
      <c r="E129" s="152" t="s">
        <v>1</v>
      </c>
      <c r="F129" s="153" t="s">
        <v>272</v>
      </c>
      <c r="H129" s="152" t="s">
        <v>1</v>
      </c>
      <c r="I129" s="154"/>
      <c r="L129" s="150"/>
      <c r="M129" s="155"/>
      <c r="T129" s="156"/>
      <c r="AT129" s="152" t="s">
        <v>172</v>
      </c>
      <c r="AU129" s="152" t="s">
        <v>96</v>
      </c>
      <c r="AV129" s="12" t="s">
        <v>94</v>
      </c>
      <c r="AW129" s="12" t="s">
        <v>42</v>
      </c>
      <c r="AX129" s="12" t="s">
        <v>87</v>
      </c>
      <c r="AY129" s="152" t="s">
        <v>162</v>
      </c>
    </row>
    <row r="130" spans="2:65" s="12" customFormat="1">
      <c r="B130" s="150"/>
      <c r="D130" s="151" t="s">
        <v>172</v>
      </c>
      <c r="E130" s="152" t="s">
        <v>1</v>
      </c>
      <c r="F130" s="153" t="s">
        <v>273</v>
      </c>
      <c r="H130" s="152" t="s">
        <v>1</v>
      </c>
      <c r="I130" s="154"/>
      <c r="L130" s="150"/>
      <c r="M130" s="155"/>
      <c r="T130" s="156"/>
      <c r="AT130" s="152" t="s">
        <v>172</v>
      </c>
      <c r="AU130" s="152" t="s">
        <v>96</v>
      </c>
      <c r="AV130" s="12" t="s">
        <v>94</v>
      </c>
      <c r="AW130" s="12" t="s">
        <v>42</v>
      </c>
      <c r="AX130" s="12" t="s">
        <v>87</v>
      </c>
      <c r="AY130" s="152" t="s">
        <v>162</v>
      </c>
    </row>
    <row r="131" spans="2:65" s="12" customFormat="1">
      <c r="B131" s="150"/>
      <c r="D131" s="151" t="s">
        <v>172</v>
      </c>
      <c r="E131" s="152" t="s">
        <v>1</v>
      </c>
      <c r="F131" s="153" t="s">
        <v>274</v>
      </c>
      <c r="H131" s="152" t="s">
        <v>1</v>
      </c>
      <c r="I131" s="154"/>
      <c r="L131" s="150"/>
      <c r="M131" s="155"/>
      <c r="T131" s="156"/>
      <c r="AT131" s="152" t="s">
        <v>172</v>
      </c>
      <c r="AU131" s="152" t="s">
        <v>96</v>
      </c>
      <c r="AV131" s="12" t="s">
        <v>94</v>
      </c>
      <c r="AW131" s="12" t="s">
        <v>42</v>
      </c>
      <c r="AX131" s="12" t="s">
        <v>87</v>
      </c>
      <c r="AY131" s="152" t="s">
        <v>162</v>
      </c>
    </row>
    <row r="132" spans="2:65" s="12" customFormat="1">
      <c r="B132" s="150"/>
      <c r="D132" s="151" t="s">
        <v>172</v>
      </c>
      <c r="E132" s="152" t="s">
        <v>1</v>
      </c>
      <c r="F132" s="153" t="s">
        <v>275</v>
      </c>
      <c r="H132" s="152" t="s">
        <v>1</v>
      </c>
      <c r="I132" s="154"/>
      <c r="L132" s="150"/>
      <c r="M132" s="155"/>
      <c r="T132" s="156"/>
      <c r="AT132" s="152" t="s">
        <v>172</v>
      </c>
      <c r="AU132" s="152" t="s">
        <v>96</v>
      </c>
      <c r="AV132" s="12" t="s">
        <v>94</v>
      </c>
      <c r="AW132" s="12" t="s">
        <v>42</v>
      </c>
      <c r="AX132" s="12" t="s">
        <v>87</v>
      </c>
      <c r="AY132" s="152" t="s">
        <v>162</v>
      </c>
    </row>
    <row r="133" spans="2:65" s="13" customFormat="1">
      <c r="B133" s="157"/>
      <c r="D133" s="151" t="s">
        <v>172</v>
      </c>
      <c r="E133" s="158" t="s">
        <v>1</v>
      </c>
      <c r="F133" s="159" t="s">
        <v>276</v>
      </c>
      <c r="H133" s="160">
        <v>1</v>
      </c>
      <c r="I133" s="161"/>
      <c r="L133" s="157"/>
      <c r="M133" s="162"/>
      <c r="T133" s="163"/>
      <c r="AT133" s="158" t="s">
        <v>172</v>
      </c>
      <c r="AU133" s="158" t="s">
        <v>96</v>
      </c>
      <c r="AV133" s="13" t="s">
        <v>96</v>
      </c>
      <c r="AW133" s="13" t="s">
        <v>42</v>
      </c>
      <c r="AX133" s="13" t="s">
        <v>87</v>
      </c>
      <c r="AY133" s="158" t="s">
        <v>162</v>
      </c>
    </row>
    <row r="134" spans="2:65" s="14" customFormat="1">
      <c r="B134" s="164"/>
      <c r="D134" s="151" t="s">
        <v>172</v>
      </c>
      <c r="E134" s="165" t="s">
        <v>1</v>
      </c>
      <c r="F134" s="166" t="s">
        <v>178</v>
      </c>
      <c r="H134" s="167">
        <v>1</v>
      </c>
      <c r="I134" s="168"/>
      <c r="L134" s="164"/>
      <c r="M134" s="169"/>
      <c r="T134" s="170"/>
      <c r="AT134" s="165" t="s">
        <v>172</v>
      </c>
      <c r="AU134" s="165" t="s">
        <v>96</v>
      </c>
      <c r="AV134" s="14" t="s">
        <v>170</v>
      </c>
      <c r="AW134" s="14" t="s">
        <v>42</v>
      </c>
      <c r="AX134" s="14" t="s">
        <v>94</v>
      </c>
      <c r="AY134" s="165" t="s">
        <v>162</v>
      </c>
    </row>
    <row r="135" spans="2:65" s="1" customFormat="1" ht="33" customHeight="1">
      <c r="B135" s="33"/>
      <c r="C135" s="137" t="s">
        <v>96</v>
      </c>
      <c r="D135" s="137" t="s">
        <v>165</v>
      </c>
      <c r="E135" s="138" t="s">
        <v>1784</v>
      </c>
      <c r="F135" s="139" t="s">
        <v>1785</v>
      </c>
      <c r="G135" s="140" t="s">
        <v>238</v>
      </c>
      <c r="H135" s="141">
        <v>1</v>
      </c>
      <c r="I135" s="142"/>
      <c r="J135" s="143">
        <f>ROUND(I135*H135,2)</f>
        <v>0</v>
      </c>
      <c r="K135" s="139" t="s">
        <v>209</v>
      </c>
      <c r="L135" s="33"/>
      <c r="M135" s="144" t="s">
        <v>1</v>
      </c>
      <c r="N135" s="145" t="s">
        <v>52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270</v>
      </c>
      <c r="AT135" s="148" t="s">
        <v>165</v>
      </c>
      <c r="AU135" s="148" t="s">
        <v>96</v>
      </c>
      <c r="AY135" s="17" t="s">
        <v>162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94</v>
      </c>
      <c r="BK135" s="149">
        <f>ROUND(I135*H135,2)</f>
        <v>0</v>
      </c>
      <c r="BL135" s="17" t="s">
        <v>270</v>
      </c>
      <c r="BM135" s="148" t="s">
        <v>1786</v>
      </c>
    </row>
    <row r="136" spans="2:65" s="12" customFormat="1">
      <c r="B136" s="150"/>
      <c r="D136" s="151" t="s">
        <v>172</v>
      </c>
      <c r="E136" s="152" t="s">
        <v>1</v>
      </c>
      <c r="F136" s="153" t="s">
        <v>1787</v>
      </c>
      <c r="H136" s="152" t="s">
        <v>1</v>
      </c>
      <c r="I136" s="154"/>
      <c r="L136" s="150"/>
      <c r="M136" s="155"/>
      <c r="T136" s="156"/>
      <c r="AT136" s="152" t="s">
        <v>172</v>
      </c>
      <c r="AU136" s="152" t="s">
        <v>96</v>
      </c>
      <c r="AV136" s="12" t="s">
        <v>94</v>
      </c>
      <c r="AW136" s="12" t="s">
        <v>42</v>
      </c>
      <c r="AX136" s="12" t="s">
        <v>87</v>
      </c>
      <c r="AY136" s="152" t="s">
        <v>162</v>
      </c>
    </row>
    <row r="137" spans="2:65" s="13" customFormat="1">
      <c r="B137" s="157"/>
      <c r="D137" s="151" t="s">
        <v>172</v>
      </c>
      <c r="E137" s="158" t="s">
        <v>1</v>
      </c>
      <c r="F137" s="159" t="s">
        <v>94</v>
      </c>
      <c r="H137" s="160">
        <v>1</v>
      </c>
      <c r="I137" s="161"/>
      <c r="L137" s="157"/>
      <c r="M137" s="162"/>
      <c r="T137" s="163"/>
      <c r="AT137" s="158" t="s">
        <v>172</v>
      </c>
      <c r="AU137" s="158" t="s">
        <v>96</v>
      </c>
      <c r="AV137" s="13" t="s">
        <v>96</v>
      </c>
      <c r="AW137" s="13" t="s">
        <v>42</v>
      </c>
      <c r="AX137" s="13" t="s">
        <v>94</v>
      </c>
      <c r="AY137" s="158" t="s">
        <v>162</v>
      </c>
    </row>
    <row r="138" spans="2:65" s="11" customFormat="1" ht="25.9" customHeight="1">
      <c r="B138" s="125"/>
      <c r="D138" s="126" t="s">
        <v>86</v>
      </c>
      <c r="E138" s="127" t="s">
        <v>232</v>
      </c>
      <c r="F138" s="127" t="s">
        <v>233</v>
      </c>
      <c r="I138" s="128"/>
      <c r="J138" s="129">
        <f>BK138</f>
        <v>0</v>
      </c>
      <c r="L138" s="125"/>
      <c r="M138" s="130"/>
      <c r="P138" s="131">
        <f>P139+P161</f>
        <v>0</v>
      </c>
      <c r="R138" s="131">
        <f>R139+R161</f>
        <v>0</v>
      </c>
      <c r="T138" s="132">
        <f>T139+T161</f>
        <v>0</v>
      </c>
      <c r="AR138" s="126" t="s">
        <v>196</v>
      </c>
      <c r="AT138" s="133" t="s">
        <v>86</v>
      </c>
      <c r="AU138" s="133" t="s">
        <v>87</v>
      </c>
      <c r="AY138" s="126" t="s">
        <v>162</v>
      </c>
      <c r="BK138" s="134">
        <f>BK139+BK161</f>
        <v>0</v>
      </c>
    </row>
    <row r="139" spans="2:65" s="11" customFormat="1" ht="22.9" customHeight="1">
      <c r="B139" s="125"/>
      <c r="D139" s="126" t="s">
        <v>86</v>
      </c>
      <c r="E139" s="135" t="s">
        <v>234</v>
      </c>
      <c r="F139" s="135" t="s">
        <v>285</v>
      </c>
      <c r="I139" s="128"/>
      <c r="J139" s="136">
        <f>BK139</f>
        <v>0</v>
      </c>
      <c r="L139" s="125"/>
      <c r="M139" s="130"/>
      <c r="P139" s="131">
        <f>SUM(P140:P160)</f>
        <v>0</v>
      </c>
      <c r="R139" s="131">
        <f>SUM(R140:R160)</f>
        <v>0</v>
      </c>
      <c r="T139" s="132">
        <f>SUM(T140:T160)</f>
        <v>0</v>
      </c>
      <c r="AR139" s="126" t="s">
        <v>196</v>
      </c>
      <c r="AT139" s="133" t="s">
        <v>86</v>
      </c>
      <c r="AU139" s="133" t="s">
        <v>94</v>
      </c>
      <c r="AY139" s="126" t="s">
        <v>162</v>
      </c>
      <c r="BK139" s="134">
        <f>SUM(BK140:BK160)</f>
        <v>0</v>
      </c>
    </row>
    <row r="140" spans="2:65" s="1" customFormat="1" ht="16.5" customHeight="1">
      <c r="B140" s="33"/>
      <c r="C140" s="137" t="s">
        <v>186</v>
      </c>
      <c r="D140" s="137" t="s">
        <v>165</v>
      </c>
      <c r="E140" s="138" t="s">
        <v>1788</v>
      </c>
      <c r="F140" s="139" t="s">
        <v>1789</v>
      </c>
      <c r="G140" s="140" t="s">
        <v>238</v>
      </c>
      <c r="H140" s="141">
        <v>1</v>
      </c>
      <c r="I140" s="142"/>
      <c r="J140" s="143">
        <f>ROUND(I140*H140,2)</f>
        <v>0</v>
      </c>
      <c r="K140" s="139" t="s">
        <v>209</v>
      </c>
      <c r="L140" s="33"/>
      <c r="M140" s="144" t="s">
        <v>1</v>
      </c>
      <c r="N140" s="145" t="s">
        <v>52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239</v>
      </c>
      <c r="AT140" s="148" t="s">
        <v>165</v>
      </c>
      <c r="AU140" s="148" t="s">
        <v>96</v>
      </c>
      <c r="AY140" s="17" t="s">
        <v>162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94</v>
      </c>
      <c r="BK140" s="149">
        <f>ROUND(I140*H140,2)</f>
        <v>0</v>
      </c>
      <c r="BL140" s="17" t="s">
        <v>239</v>
      </c>
      <c r="BM140" s="148" t="s">
        <v>1790</v>
      </c>
    </row>
    <row r="141" spans="2:65" s="12" customFormat="1">
      <c r="B141" s="150"/>
      <c r="D141" s="151" t="s">
        <v>172</v>
      </c>
      <c r="E141" s="152" t="s">
        <v>1</v>
      </c>
      <c r="F141" s="153" t="s">
        <v>241</v>
      </c>
      <c r="H141" s="152" t="s">
        <v>1</v>
      </c>
      <c r="I141" s="154"/>
      <c r="L141" s="150"/>
      <c r="M141" s="155"/>
      <c r="T141" s="156"/>
      <c r="AT141" s="152" t="s">
        <v>172</v>
      </c>
      <c r="AU141" s="152" t="s">
        <v>96</v>
      </c>
      <c r="AV141" s="12" t="s">
        <v>94</v>
      </c>
      <c r="AW141" s="12" t="s">
        <v>42</v>
      </c>
      <c r="AX141" s="12" t="s">
        <v>87</v>
      </c>
      <c r="AY141" s="152" t="s">
        <v>162</v>
      </c>
    </row>
    <row r="142" spans="2:65" s="12" customFormat="1">
      <c r="B142" s="150"/>
      <c r="D142" s="151" t="s">
        <v>172</v>
      </c>
      <c r="E142" s="152" t="s">
        <v>1</v>
      </c>
      <c r="F142" s="153" t="s">
        <v>242</v>
      </c>
      <c r="H142" s="152" t="s">
        <v>1</v>
      </c>
      <c r="I142" s="154"/>
      <c r="L142" s="150"/>
      <c r="M142" s="155"/>
      <c r="T142" s="156"/>
      <c r="AT142" s="152" t="s">
        <v>172</v>
      </c>
      <c r="AU142" s="152" t="s">
        <v>96</v>
      </c>
      <c r="AV142" s="12" t="s">
        <v>94</v>
      </c>
      <c r="AW142" s="12" t="s">
        <v>42</v>
      </c>
      <c r="AX142" s="12" t="s">
        <v>87</v>
      </c>
      <c r="AY142" s="152" t="s">
        <v>162</v>
      </c>
    </row>
    <row r="143" spans="2:65" s="12" customFormat="1">
      <c r="B143" s="150"/>
      <c r="D143" s="151" t="s">
        <v>172</v>
      </c>
      <c r="E143" s="152" t="s">
        <v>1</v>
      </c>
      <c r="F143" s="153" t="s">
        <v>302</v>
      </c>
      <c r="H143" s="152" t="s">
        <v>1</v>
      </c>
      <c r="I143" s="154"/>
      <c r="L143" s="150"/>
      <c r="M143" s="155"/>
      <c r="T143" s="156"/>
      <c r="AT143" s="152" t="s">
        <v>172</v>
      </c>
      <c r="AU143" s="152" t="s">
        <v>96</v>
      </c>
      <c r="AV143" s="12" t="s">
        <v>94</v>
      </c>
      <c r="AW143" s="12" t="s">
        <v>42</v>
      </c>
      <c r="AX143" s="12" t="s">
        <v>87</v>
      </c>
      <c r="AY143" s="152" t="s">
        <v>162</v>
      </c>
    </row>
    <row r="144" spans="2:65" s="12" customFormat="1">
      <c r="B144" s="150"/>
      <c r="D144" s="151" t="s">
        <v>172</v>
      </c>
      <c r="E144" s="152" t="s">
        <v>1</v>
      </c>
      <c r="F144" s="153" t="s">
        <v>1791</v>
      </c>
      <c r="H144" s="152" t="s">
        <v>1</v>
      </c>
      <c r="I144" s="154"/>
      <c r="L144" s="150"/>
      <c r="M144" s="155"/>
      <c r="T144" s="156"/>
      <c r="AT144" s="152" t="s">
        <v>172</v>
      </c>
      <c r="AU144" s="152" t="s">
        <v>96</v>
      </c>
      <c r="AV144" s="12" t="s">
        <v>94</v>
      </c>
      <c r="AW144" s="12" t="s">
        <v>42</v>
      </c>
      <c r="AX144" s="12" t="s">
        <v>87</v>
      </c>
      <c r="AY144" s="152" t="s">
        <v>162</v>
      </c>
    </row>
    <row r="145" spans="2:65" s="13" customFormat="1">
      <c r="B145" s="157"/>
      <c r="D145" s="151" t="s">
        <v>172</v>
      </c>
      <c r="E145" s="158" t="s">
        <v>1</v>
      </c>
      <c r="F145" s="159" t="s">
        <v>1792</v>
      </c>
      <c r="H145" s="160">
        <v>1</v>
      </c>
      <c r="I145" s="161"/>
      <c r="L145" s="157"/>
      <c r="M145" s="162"/>
      <c r="T145" s="163"/>
      <c r="AT145" s="158" t="s">
        <v>172</v>
      </c>
      <c r="AU145" s="158" t="s">
        <v>96</v>
      </c>
      <c r="AV145" s="13" t="s">
        <v>96</v>
      </c>
      <c r="AW145" s="13" t="s">
        <v>42</v>
      </c>
      <c r="AX145" s="13" t="s">
        <v>94</v>
      </c>
      <c r="AY145" s="158" t="s">
        <v>162</v>
      </c>
    </row>
    <row r="146" spans="2:65" s="1" customFormat="1" ht="16.5" customHeight="1">
      <c r="B146" s="33"/>
      <c r="C146" s="137" t="s">
        <v>170</v>
      </c>
      <c r="D146" s="137" t="s">
        <v>165</v>
      </c>
      <c r="E146" s="138" t="s">
        <v>1793</v>
      </c>
      <c r="F146" s="139" t="s">
        <v>1794</v>
      </c>
      <c r="G146" s="140" t="s">
        <v>238</v>
      </c>
      <c r="H146" s="141">
        <v>1</v>
      </c>
      <c r="I146" s="142"/>
      <c r="J146" s="143">
        <f>ROUND(I146*H146,2)</f>
        <v>0</v>
      </c>
      <c r="K146" s="139" t="s">
        <v>209</v>
      </c>
      <c r="L146" s="33"/>
      <c r="M146" s="144" t="s">
        <v>1</v>
      </c>
      <c r="N146" s="145" t="s">
        <v>52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239</v>
      </c>
      <c r="AT146" s="148" t="s">
        <v>165</v>
      </c>
      <c r="AU146" s="148" t="s">
        <v>96</v>
      </c>
      <c r="AY146" s="17" t="s">
        <v>162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94</v>
      </c>
      <c r="BK146" s="149">
        <f>ROUND(I146*H146,2)</f>
        <v>0</v>
      </c>
      <c r="BL146" s="17" t="s">
        <v>239</v>
      </c>
      <c r="BM146" s="148" t="s">
        <v>1795</v>
      </c>
    </row>
    <row r="147" spans="2:65" s="12" customFormat="1">
      <c r="B147" s="150"/>
      <c r="D147" s="151" t="s">
        <v>172</v>
      </c>
      <c r="E147" s="152" t="s">
        <v>1</v>
      </c>
      <c r="F147" s="153" t="s">
        <v>249</v>
      </c>
      <c r="H147" s="152" t="s">
        <v>1</v>
      </c>
      <c r="I147" s="154"/>
      <c r="L147" s="150"/>
      <c r="M147" s="155"/>
      <c r="T147" s="156"/>
      <c r="AT147" s="152" t="s">
        <v>172</v>
      </c>
      <c r="AU147" s="152" t="s">
        <v>96</v>
      </c>
      <c r="AV147" s="12" t="s">
        <v>94</v>
      </c>
      <c r="AW147" s="12" t="s">
        <v>42</v>
      </c>
      <c r="AX147" s="12" t="s">
        <v>87</v>
      </c>
      <c r="AY147" s="152" t="s">
        <v>162</v>
      </c>
    </row>
    <row r="148" spans="2:65" s="13" customFormat="1">
      <c r="B148" s="157"/>
      <c r="D148" s="151" t="s">
        <v>172</v>
      </c>
      <c r="E148" s="158" t="s">
        <v>1</v>
      </c>
      <c r="F148" s="159" t="s">
        <v>94</v>
      </c>
      <c r="H148" s="160">
        <v>1</v>
      </c>
      <c r="I148" s="161"/>
      <c r="L148" s="157"/>
      <c r="M148" s="162"/>
      <c r="T148" s="163"/>
      <c r="AT148" s="158" t="s">
        <v>172</v>
      </c>
      <c r="AU148" s="158" t="s">
        <v>96</v>
      </c>
      <c r="AV148" s="13" t="s">
        <v>96</v>
      </c>
      <c r="AW148" s="13" t="s">
        <v>42</v>
      </c>
      <c r="AX148" s="13" t="s">
        <v>94</v>
      </c>
      <c r="AY148" s="158" t="s">
        <v>162</v>
      </c>
    </row>
    <row r="149" spans="2:65" s="1" customFormat="1" ht="16.5" customHeight="1">
      <c r="B149" s="33"/>
      <c r="C149" s="137" t="s">
        <v>196</v>
      </c>
      <c r="D149" s="137" t="s">
        <v>165</v>
      </c>
      <c r="E149" s="138" t="s">
        <v>1796</v>
      </c>
      <c r="F149" s="139" t="s">
        <v>1797</v>
      </c>
      <c r="G149" s="140" t="s">
        <v>238</v>
      </c>
      <c r="H149" s="141">
        <v>1</v>
      </c>
      <c r="I149" s="142"/>
      <c r="J149" s="143">
        <f>ROUND(I149*H149,2)</f>
        <v>0</v>
      </c>
      <c r="K149" s="139" t="s">
        <v>209</v>
      </c>
      <c r="L149" s="33"/>
      <c r="M149" s="144" t="s">
        <v>1</v>
      </c>
      <c r="N149" s="145" t="s">
        <v>52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239</v>
      </c>
      <c r="AT149" s="148" t="s">
        <v>165</v>
      </c>
      <c r="AU149" s="148" t="s">
        <v>96</v>
      </c>
      <c r="AY149" s="17" t="s">
        <v>162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94</v>
      </c>
      <c r="BK149" s="149">
        <f>ROUND(I149*H149,2)</f>
        <v>0</v>
      </c>
      <c r="BL149" s="17" t="s">
        <v>239</v>
      </c>
      <c r="BM149" s="148" t="s">
        <v>1798</v>
      </c>
    </row>
    <row r="150" spans="2:65" s="13" customFormat="1">
      <c r="B150" s="157"/>
      <c r="D150" s="151" t="s">
        <v>172</v>
      </c>
      <c r="E150" s="158" t="s">
        <v>1</v>
      </c>
      <c r="F150" s="159" t="s">
        <v>253</v>
      </c>
      <c r="H150" s="160">
        <v>1</v>
      </c>
      <c r="I150" s="161"/>
      <c r="L150" s="157"/>
      <c r="M150" s="162"/>
      <c r="T150" s="163"/>
      <c r="AT150" s="158" t="s">
        <v>172</v>
      </c>
      <c r="AU150" s="158" t="s">
        <v>96</v>
      </c>
      <c r="AV150" s="13" t="s">
        <v>96</v>
      </c>
      <c r="AW150" s="13" t="s">
        <v>42</v>
      </c>
      <c r="AX150" s="13" t="s">
        <v>94</v>
      </c>
      <c r="AY150" s="158" t="s">
        <v>162</v>
      </c>
    </row>
    <row r="151" spans="2:65" s="1" customFormat="1" ht="16.5" customHeight="1">
      <c r="B151" s="33"/>
      <c r="C151" s="137" t="s">
        <v>200</v>
      </c>
      <c r="D151" s="137" t="s">
        <v>165</v>
      </c>
      <c r="E151" s="138" t="s">
        <v>1799</v>
      </c>
      <c r="F151" s="139" t="s">
        <v>1800</v>
      </c>
      <c r="G151" s="140" t="s">
        <v>238</v>
      </c>
      <c r="H151" s="141">
        <v>1</v>
      </c>
      <c r="I151" s="142"/>
      <c r="J151" s="143">
        <f>ROUND(I151*H151,2)</f>
        <v>0</v>
      </c>
      <c r="K151" s="139" t="s">
        <v>209</v>
      </c>
      <c r="L151" s="33"/>
      <c r="M151" s="144" t="s">
        <v>1</v>
      </c>
      <c r="N151" s="145" t="s">
        <v>52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239</v>
      </c>
      <c r="AT151" s="148" t="s">
        <v>165</v>
      </c>
      <c r="AU151" s="148" t="s">
        <v>96</v>
      </c>
      <c r="AY151" s="17" t="s">
        <v>162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239</v>
      </c>
      <c r="BM151" s="148" t="s">
        <v>1801</v>
      </c>
    </row>
    <row r="152" spans="2:65" s="13" customFormat="1">
      <c r="B152" s="157"/>
      <c r="D152" s="151" t="s">
        <v>172</v>
      </c>
      <c r="E152" s="158" t="s">
        <v>1</v>
      </c>
      <c r="F152" s="159" t="s">
        <v>1802</v>
      </c>
      <c r="H152" s="160">
        <v>1</v>
      </c>
      <c r="I152" s="161"/>
      <c r="L152" s="157"/>
      <c r="M152" s="162"/>
      <c r="T152" s="163"/>
      <c r="AT152" s="158" t="s">
        <v>172</v>
      </c>
      <c r="AU152" s="158" t="s">
        <v>96</v>
      </c>
      <c r="AV152" s="13" t="s">
        <v>96</v>
      </c>
      <c r="AW152" s="13" t="s">
        <v>42</v>
      </c>
      <c r="AX152" s="13" t="s">
        <v>94</v>
      </c>
      <c r="AY152" s="158" t="s">
        <v>162</v>
      </c>
    </row>
    <row r="153" spans="2:65" s="1" customFormat="1" ht="16.5" customHeight="1">
      <c r="B153" s="33"/>
      <c r="C153" s="137" t="s">
        <v>206</v>
      </c>
      <c r="D153" s="137" t="s">
        <v>165</v>
      </c>
      <c r="E153" s="138" t="s">
        <v>1803</v>
      </c>
      <c r="F153" s="139" t="s">
        <v>1804</v>
      </c>
      <c r="G153" s="140" t="s">
        <v>168</v>
      </c>
      <c r="H153" s="141">
        <v>1</v>
      </c>
      <c r="I153" s="142"/>
      <c r="J153" s="143">
        <f>ROUND(I153*H153,2)</f>
        <v>0</v>
      </c>
      <c r="K153" s="139" t="s">
        <v>288</v>
      </c>
      <c r="L153" s="33"/>
      <c r="M153" s="144" t="s">
        <v>1</v>
      </c>
      <c r="N153" s="145" t="s">
        <v>52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239</v>
      </c>
      <c r="AT153" s="148" t="s">
        <v>165</v>
      </c>
      <c r="AU153" s="148" t="s">
        <v>96</v>
      </c>
      <c r="AY153" s="17" t="s">
        <v>162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94</v>
      </c>
      <c r="BK153" s="149">
        <f>ROUND(I153*H153,2)</f>
        <v>0</v>
      </c>
      <c r="BL153" s="17" t="s">
        <v>239</v>
      </c>
      <c r="BM153" s="148" t="s">
        <v>1805</v>
      </c>
    </row>
    <row r="154" spans="2:65" s="13" customFormat="1">
      <c r="B154" s="157"/>
      <c r="D154" s="151" t="s">
        <v>172</v>
      </c>
      <c r="E154" s="158" t="s">
        <v>1</v>
      </c>
      <c r="F154" s="159" t="s">
        <v>1806</v>
      </c>
      <c r="H154" s="160">
        <v>1</v>
      </c>
      <c r="I154" s="161"/>
      <c r="L154" s="157"/>
      <c r="M154" s="162"/>
      <c r="T154" s="163"/>
      <c r="AT154" s="158" t="s">
        <v>172</v>
      </c>
      <c r="AU154" s="158" t="s">
        <v>96</v>
      </c>
      <c r="AV154" s="13" t="s">
        <v>96</v>
      </c>
      <c r="AW154" s="13" t="s">
        <v>42</v>
      </c>
      <c r="AX154" s="13" t="s">
        <v>94</v>
      </c>
      <c r="AY154" s="158" t="s">
        <v>162</v>
      </c>
    </row>
    <row r="155" spans="2:65" s="1" customFormat="1" ht="24.2" customHeight="1">
      <c r="B155" s="33"/>
      <c r="C155" s="137" t="s">
        <v>211</v>
      </c>
      <c r="D155" s="137" t="s">
        <v>165</v>
      </c>
      <c r="E155" s="138" t="s">
        <v>1807</v>
      </c>
      <c r="F155" s="139" t="s">
        <v>1808</v>
      </c>
      <c r="G155" s="140" t="s">
        <v>238</v>
      </c>
      <c r="H155" s="141">
        <v>1</v>
      </c>
      <c r="I155" s="142"/>
      <c r="J155" s="143">
        <f>ROUND(I155*H155,2)</f>
        <v>0</v>
      </c>
      <c r="K155" s="139" t="s">
        <v>209</v>
      </c>
      <c r="L155" s="33"/>
      <c r="M155" s="144" t="s">
        <v>1</v>
      </c>
      <c r="N155" s="145" t="s">
        <v>52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239</v>
      </c>
      <c r="AT155" s="148" t="s">
        <v>165</v>
      </c>
      <c r="AU155" s="148" t="s">
        <v>96</v>
      </c>
      <c r="AY155" s="17" t="s">
        <v>162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94</v>
      </c>
      <c r="BK155" s="149">
        <f>ROUND(I155*H155,2)</f>
        <v>0</v>
      </c>
      <c r="BL155" s="17" t="s">
        <v>239</v>
      </c>
      <c r="BM155" s="148" t="s">
        <v>1809</v>
      </c>
    </row>
    <row r="156" spans="2:65" s="13" customFormat="1">
      <c r="B156" s="157"/>
      <c r="D156" s="151" t="s">
        <v>172</v>
      </c>
      <c r="E156" s="158" t="s">
        <v>1</v>
      </c>
      <c r="F156" s="159" t="s">
        <v>1810</v>
      </c>
      <c r="H156" s="160">
        <v>1</v>
      </c>
      <c r="I156" s="161"/>
      <c r="L156" s="157"/>
      <c r="M156" s="162"/>
      <c r="T156" s="163"/>
      <c r="AT156" s="158" t="s">
        <v>172</v>
      </c>
      <c r="AU156" s="158" t="s">
        <v>96</v>
      </c>
      <c r="AV156" s="13" t="s">
        <v>96</v>
      </c>
      <c r="AW156" s="13" t="s">
        <v>42</v>
      </c>
      <c r="AX156" s="13" t="s">
        <v>94</v>
      </c>
      <c r="AY156" s="158" t="s">
        <v>162</v>
      </c>
    </row>
    <row r="157" spans="2:65" s="1" customFormat="1" ht="24.2" customHeight="1">
      <c r="B157" s="33"/>
      <c r="C157" s="137" t="s">
        <v>163</v>
      </c>
      <c r="D157" s="137" t="s">
        <v>165</v>
      </c>
      <c r="E157" s="138" t="s">
        <v>1811</v>
      </c>
      <c r="F157" s="139" t="s">
        <v>1812</v>
      </c>
      <c r="G157" s="140" t="s">
        <v>238</v>
      </c>
      <c r="H157" s="141">
        <v>1</v>
      </c>
      <c r="I157" s="142"/>
      <c r="J157" s="143">
        <f>ROUND(I157*H157,2)</f>
        <v>0</v>
      </c>
      <c r="K157" s="139" t="s">
        <v>209</v>
      </c>
      <c r="L157" s="33"/>
      <c r="M157" s="144" t="s">
        <v>1</v>
      </c>
      <c r="N157" s="145" t="s">
        <v>52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239</v>
      </c>
      <c r="AT157" s="148" t="s">
        <v>165</v>
      </c>
      <c r="AU157" s="148" t="s">
        <v>96</v>
      </c>
      <c r="AY157" s="17" t="s">
        <v>162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94</v>
      </c>
      <c r="BK157" s="149">
        <f>ROUND(I157*H157,2)</f>
        <v>0</v>
      </c>
      <c r="BL157" s="17" t="s">
        <v>239</v>
      </c>
      <c r="BM157" s="148" t="s">
        <v>1813</v>
      </c>
    </row>
    <row r="158" spans="2:65" s="13" customFormat="1">
      <c r="B158" s="157"/>
      <c r="D158" s="151" t="s">
        <v>172</v>
      </c>
      <c r="E158" s="158" t="s">
        <v>1</v>
      </c>
      <c r="F158" s="159" t="s">
        <v>1814</v>
      </c>
      <c r="H158" s="160">
        <v>1</v>
      </c>
      <c r="I158" s="161"/>
      <c r="L158" s="157"/>
      <c r="M158" s="162"/>
      <c r="T158" s="163"/>
      <c r="AT158" s="158" t="s">
        <v>172</v>
      </c>
      <c r="AU158" s="158" t="s">
        <v>96</v>
      </c>
      <c r="AV158" s="13" t="s">
        <v>96</v>
      </c>
      <c r="AW158" s="13" t="s">
        <v>42</v>
      </c>
      <c r="AX158" s="13" t="s">
        <v>87</v>
      </c>
      <c r="AY158" s="158" t="s">
        <v>162</v>
      </c>
    </row>
    <row r="159" spans="2:65" s="12" customFormat="1">
      <c r="B159" s="150"/>
      <c r="D159" s="151" t="s">
        <v>172</v>
      </c>
      <c r="E159" s="152" t="s">
        <v>1</v>
      </c>
      <c r="F159" s="153" t="s">
        <v>1815</v>
      </c>
      <c r="H159" s="152" t="s">
        <v>1</v>
      </c>
      <c r="I159" s="154"/>
      <c r="L159" s="150"/>
      <c r="M159" s="155"/>
      <c r="T159" s="156"/>
      <c r="AT159" s="152" t="s">
        <v>172</v>
      </c>
      <c r="AU159" s="152" t="s">
        <v>96</v>
      </c>
      <c r="AV159" s="12" t="s">
        <v>94</v>
      </c>
      <c r="AW159" s="12" t="s">
        <v>42</v>
      </c>
      <c r="AX159" s="12" t="s">
        <v>87</v>
      </c>
      <c r="AY159" s="152" t="s">
        <v>162</v>
      </c>
    </row>
    <row r="160" spans="2:65" s="14" customFormat="1">
      <c r="B160" s="164"/>
      <c r="D160" s="151" t="s">
        <v>172</v>
      </c>
      <c r="E160" s="165" t="s">
        <v>1</v>
      </c>
      <c r="F160" s="166" t="s">
        <v>178</v>
      </c>
      <c r="H160" s="167">
        <v>1</v>
      </c>
      <c r="I160" s="168"/>
      <c r="L160" s="164"/>
      <c r="M160" s="169"/>
      <c r="T160" s="170"/>
      <c r="AT160" s="165" t="s">
        <v>172</v>
      </c>
      <c r="AU160" s="165" t="s">
        <v>96</v>
      </c>
      <c r="AV160" s="14" t="s">
        <v>170</v>
      </c>
      <c r="AW160" s="14" t="s">
        <v>42</v>
      </c>
      <c r="AX160" s="14" t="s">
        <v>94</v>
      </c>
      <c r="AY160" s="165" t="s">
        <v>162</v>
      </c>
    </row>
    <row r="161" spans="2:65" s="11" customFormat="1" ht="22.9" customHeight="1">
      <c r="B161" s="125"/>
      <c r="D161" s="126" t="s">
        <v>86</v>
      </c>
      <c r="E161" s="135" t="s">
        <v>338</v>
      </c>
      <c r="F161" s="135" t="s">
        <v>339</v>
      </c>
      <c r="I161" s="128"/>
      <c r="J161" s="136">
        <f>BK161</f>
        <v>0</v>
      </c>
      <c r="L161" s="125"/>
      <c r="M161" s="130"/>
      <c r="P161" s="131">
        <f>SUM(P162:P165)</f>
        <v>0</v>
      </c>
      <c r="R161" s="131">
        <f>SUM(R162:R165)</f>
        <v>0</v>
      </c>
      <c r="T161" s="132">
        <f>SUM(T162:T165)</f>
        <v>0</v>
      </c>
      <c r="AR161" s="126" t="s">
        <v>196</v>
      </c>
      <c r="AT161" s="133" t="s">
        <v>86</v>
      </c>
      <c r="AU161" s="133" t="s">
        <v>94</v>
      </c>
      <c r="AY161" s="126" t="s">
        <v>162</v>
      </c>
      <c r="BK161" s="134">
        <f>SUM(BK162:BK165)</f>
        <v>0</v>
      </c>
    </row>
    <row r="162" spans="2:65" s="1" customFormat="1" ht="21.75" customHeight="1">
      <c r="B162" s="33"/>
      <c r="C162" s="137" t="s">
        <v>221</v>
      </c>
      <c r="D162" s="137" t="s">
        <v>165</v>
      </c>
      <c r="E162" s="138" t="s">
        <v>1816</v>
      </c>
      <c r="F162" s="139" t="s">
        <v>1817</v>
      </c>
      <c r="G162" s="140" t="s">
        <v>238</v>
      </c>
      <c r="H162" s="141">
        <v>1</v>
      </c>
      <c r="I162" s="142"/>
      <c r="J162" s="143">
        <f>ROUND(I162*H162,2)</f>
        <v>0</v>
      </c>
      <c r="K162" s="139" t="s">
        <v>209</v>
      </c>
      <c r="L162" s="33"/>
      <c r="M162" s="144" t="s">
        <v>1</v>
      </c>
      <c r="N162" s="145" t="s">
        <v>52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239</v>
      </c>
      <c r="AT162" s="148" t="s">
        <v>165</v>
      </c>
      <c r="AU162" s="148" t="s">
        <v>96</v>
      </c>
      <c r="AY162" s="17" t="s">
        <v>162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94</v>
      </c>
      <c r="BK162" s="149">
        <f>ROUND(I162*H162,2)</f>
        <v>0</v>
      </c>
      <c r="BL162" s="17" t="s">
        <v>239</v>
      </c>
      <c r="BM162" s="148" t="s">
        <v>1818</v>
      </c>
    </row>
    <row r="163" spans="2:65" s="12" customFormat="1">
      <c r="B163" s="150"/>
      <c r="D163" s="151" t="s">
        <v>172</v>
      </c>
      <c r="E163" s="152" t="s">
        <v>1</v>
      </c>
      <c r="F163" s="153" t="s">
        <v>1819</v>
      </c>
      <c r="H163" s="152" t="s">
        <v>1</v>
      </c>
      <c r="I163" s="154"/>
      <c r="L163" s="150"/>
      <c r="M163" s="155"/>
      <c r="T163" s="156"/>
      <c r="AT163" s="152" t="s">
        <v>172</v>
      </c>
      <c r="AU163" s="152" t="s">
        <v>96</v>
      </c>
      <c r="AV163" s="12" t="s">
        <v>94</v>
      </c>
      <c r="AW163" s="12" t="s">
        <v>42</v>
      </c>
      <c r="AX163" s="12" t="s">
        <v>87</v>
      </c>
      <c r="AY163" s="152" t="s">
        <v>162</v>
      </c>
    </row>
    <row r="164" spans="2:65" s="12" customFormat="1">
      <c r="B164" s="150"/>
      <c r="D164" s="151" t="s">
        <v>172</v>
      </c>
      <c r="E164" s="152" t="s">
        <v>1</v>
      </c>
      <c r="F164" s="153" t="s">
        <v>273</v>
      </c>
      <c r="H164" s="152" t="s">
        <v>1</v>
      </c>
      <c r="I164" s="154"/>
      <c r="L164" s="150"/>
      <c r="M164" s="155"/>
      <c r="T164" s="156"/>
      <c r="AT164" s="152" t="s">
        <v>172</v>
      </c>
      <c r="AU164" s="152" t="s">
        <v>96</v>
      </c>
      <c r="AV164" s="12" t="s">
        <v>94</v>
      </c>
      <c r="AW164" s="12" t="s">
        <v>42</v>
      </c>
      <c r="AX164" s="12" t="s">
        <v>87</v>
      </c>
      <c r="AY164" s="152" t="s">
        <v>162</v>
      </c>
    </row>
    <row r="165" spans="2:65" s="13" customFormat="1">
      <c r="B165" s="157"/>
      <c r="D165" s="151" t="s">
        <v>172</v>
      </c>
      <c r="E165" s="158" t="s">
        <v>1</v>
      </c>
      <c r="F165" s="159" t="s">
        <v>94</v>
      </c>
      <c r="H165" s="160">
        <v>1</v>
      </c>
      <c r="I165" s="161"/>
      <c r="L165" s="157"/>
      <c r="M165" s="181"/>
      <c r="N165" s="182"/>
      <c r="O165" s="182"/>
      <c r="P165" s="182"/>
      <c r="Q165" s="182"/>
      <c r="R165" s="182"/>
      <c r="S165" s="182"/>
      <c r="T165" s="183"/>
      <c r="AT165" s="158" t="s">
        <v>172</v>
      </c>
      <c r="AU165" s="158" t="s">
        <v>96</v>
      </c>
      <c r="AV165" s="13" t="s">
        <v>96</v>
      </c>
      <c r="AW165" s="13" t="s">
        <v>42</v>
      </c>
      <c r="AX165" s="13" t="s">
        <v>94</v>
      </c>
      <c r="AY165" s="158" t="s">
        <v>162</v>
      </c>
    </row>
    <row r="166" spans="2:65" s="1" customFormat="1" ht="6.95" customHeight="1">
      <c r="B166" s="45"/>
      <c r="C166" s="46"/>
      <c r="D166" s="46"/>
      <c r="E166" s="46"/>
      <c r="F166" s="46"/>
      <c r="G166" s="46"/>
      <c r="H166" s="46"/>
      <c r="I166" s="46"/>
      <c r="J166" s="46"/>
      <c r="K166" s="46"/>
      <c r="L166" s="33"/>
    </row>
  </sheetData>
  <sheetProtection algorithmName="SHA-512" hashValue="o5Npl3f4m4i8YP3Y0o/Rv2WnZzQSPUx/0vTN3zYRtVchoCgHk4Kxo7Yt9mfotc5U+FJI9iHh3aqVfIr70JJ6bA==" saltValue="2sgOZdCo4gflxBpIY/C8BjS8XVMjsC4+5kqIZx/Es74xevnXT6t2cLo+4gg0gcGMLV3LieSSYXNO2i9Rs0NWsg==" spinCount="100000" sheet="1" objects="1" scenarios="1" formatColumns="0" formatRows="0" autoFilter="0"/>
  <autoFilter ref="C124:K165" xr:uid="{00000000-0009-0000-0000-00000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101.1-A - KOMUNIKACE A...</vt:lpstr>
      <vt:lpstr>VON-A - VEDLEJŠÍ A OSTATN...</vt:lpstr>
      <vt:lpstr>VON-B - VEDLEJŠÍ A OSTATN...</vt:lpstr>
      <vt:lpstr>VON-C - VEDLEJŠÍ A OSTATN...</vt:lpstr>
      <vt:lpstr>SO 101.1-D - KOMUNIKACE A...</vt:lpstr>
      <vt:lpstr>SO 801-D - SADOVÉ ÚPRAVY ...</vt:lpstr>
      <vt:lpstr>VON-D - VEDLEJŠÍ A OSTATN...</vt:lpstr>
      <vt:lpstr>'Rekapitulace stavby'!Názvy_tisku</vt:lpstr>
      <vt:lpstr>'SO 101.1-A - KOMUNIKACE A...'!Názvy_tisku</vt:lpstr>
      <vt:lpstr>'SO 101.1-D - KOMUNIKACE A...'!Názvy_tisku</vt:lpstr>
      <vt:lpstr>'SO 801-D - SADOVÉ ÚPRAVY ...'!Názvy_tisku</vt:lpstr>
      <vt:lpstr>'VON-A - VEDLEJŠÍ A OSTATN...'!Názvy_tisku</vt:lpstr>
      <vt:lpstr>'VON-B - VEDLEJŠÍ A OSTATN...'!Názvy_tisku</vt:lpstr>
      <vt:lpstr>'VON-C - VEDLEJŠÍ A OSTATN...'!Názvy_tisku</vt:lpstr>
      <vt:lpstr>'VON-D - VEDLEJŠÍ A OSTATN...'!Názvy_tisku</vt:lpstr>
      <vt:lpstr>'Rekapitulace stavby'!Oblast_tisku</vt:lpstr>
      <vt:lpstr>'SO 101.1-A - KOMUNIKACE A...'!Oblast_tisku</vt:lpstr>
      <vt:lpstr>'SO 101.1-D - KOMUNIKACE A...'!Oblast_tisku</vt:lpstr>
      <vt:lpstr>'SO 801-D - SADOVÉ ÚPRAVY ...'!Oblast_tisku</vt:lpstr>
      <vt:lpstr>'VON-A - VEDLEJŠÍ A OSTATN...'!Oblast_tisku</vt:lpstr>
      <vt:lpstr>'VON-B - VEDLEJŠÍ A OSTATN...'!Oblast_tisku</vt:lpstr>
      <vt:lpstr>'VON-C - VEDLEJŠÍ A OSTATN...'!Oblast_tisku</vt:lpstr>
      <vt:lpstr>'VON-D - VEDLEJŠÍ A OSTATN...'!Oblast_tisku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DESKTOP-0NNU50Q\Admin</dc:creator>
  <cp:lastModifiedBy>Miluše Obrtelová</cp:lastModifiedBy>
  <dcterms:created xsi:type="dcterms:W3CDTF">2025-04-24T07:23:27Z</dcterms:created>
  <dcterms:modified xsi:type="dcterms:W3CDTF">2025-04-24T07:47:57Z</dcterms:modified>
</cp:coreProperties>
</file>